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PACOTE EQUISA\Equisa - Página\Precipitação\"/>
    </mc:Choice>
  </mc:AlternateContent>
  <bookViews>
    <workbookView xWindow="120" yWindow="60" windowWidth="15315" windowHeight="8505"/>
  </bookViews>
  <sheets>
    <sheet name="fosfato de cobre (3)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K17" i="1" l="1"/>
  <c r="C7" i="1"/>
  <c r="I6" i="1"/>
  <c r="I5" i="1"/>
  <c r="I4" i="1"/>
  <c r="F4" i="1"/>
  <c r="F5" i="1"/>
  <c r="F6" i="1"/>
  <c r="R4" i="1"/>
  <c r="R6" i="1"/>
  <c r="J6" i="1"/>
  <c r="I60" i="1"/>
  <c r="I52" i="1"/>
  <c r="I44" i="1"/>
  <c r="I28" i="1"/>
  <c r="R5" i="1"/>
  <c r="J4" i="1" s="1"/>
  <c r="I23" i="1"/>
  <c r="I27" i="1"/>
  <c r="I31" i="1"/>
  <c r="I35" i="1"/>
  <c r="I39" i="1"/>
  <c r="I43" i="1"/>
  <c r="I47" i="1"/>
  <c r="I51" i="1"/>
  <c r="I55" i="1"/>
  <c r="I59" i="1"/>
  <c r="I24" i="1"/>
  <c r="I40" i="1"/>
  <c r="I56" i="1"/>
  <c r="I22" i="1"/>
  <c r="I26" i="1"/>
  <c r="I30" i="1"/>
  <c r="I34" i="1"/>
  <c r="I38" i="1"/>
  <c r="I42" i="1"/>
  <c r="I46" i="1"/>
  <c r="I50" i="1"/>
  <c r="I54" i="1"/>
  <c r="I58" i="1"/>
  <c r="I20" i="1"/>
  <c r="I32" i="1"/>
  <c r="I36" i="1"/>
  <c r="I48" i="1"/>
  <c r="I21" i="1"/>
  <c r="I25" i="1"/>
  <c r="I29" i="1"/>
  <c r="I33" i="1"/>
  <c r="I37" i="1"/>
  <c r="I41" i="1"/>
  <c r="I45" i="1"/>
  <c r="I49" i="1"/>
  <c r="I53" i="1"/>
  <c r="I57" i="1"/>
  <c r="I61" i="1"/>
  <c r="H23" i="1"/>
  <c r="H31" i="1"/>
  <c r="G34" i="1"/>
  <c r="G38" i="1"/>
  <c r="H47" i="1"/>
  <c r="G54" i="1"/>
  <c r="G58" i="1"/>
  <c r="H59" i="1"/>
  <c r="G21" i="1"/>
  <c r="H22" i="1"/>
  <c r="G25" i="1"/>
  <c r="H26" i="1"/>
  <c r="G29" i="1"/>
  <c r="H30" i="1"/>
  <c r="G33" i="1"/>
  <c r="H34" i="1"/>
  <c r="G37" i="1"/>
  <c r="H38" i="1"/>
  <c r="G41" i="1"/>
  <c r="H42" i="1"/>
  <c r="G45" i="1"/>
  <c r="H46" i="1"/>
  <c r="G49" i="1"/>
  <c r="H50" i="1"/>
  <c r="G53" i="1"/>
  <c r="H54" i="1"/>
  <c r="G57" i="1"/>
  <c r="H58" i="1"/>
  <c r="G61" i="1"/>
  <c r="H27" i="1"/>
  <c r="G30" i="1"/>
  <c r="H35" i="1"/>
  <c r="G42" i="1"/>
  <c r="G46" i="1"/>
  <c r="G50" i="1"/>
  <c r="H21" i="1"/>
  <c r="G24" i="1"/>
  <c r="H25" i="1"/>
  <c r="G28" i="1"/>
  <c r="H29" i="1"/>
  <c r="G32" i="1"/>
  <c r="H33" i="1"/>
  <c r="G36" i="1"/>
  <c r="H37" i="1"/>
  <c r="G40" i="1"/>
  <c r="H41" i="1"/>
  <c r="G44" i="1"/>
  <c r="H45" i="1"/>
  <c r="G48" i="1"/>
  <c r="H49" i="1"/>
  <c r="G52" i="1"/>
  <c r="H53" i="1"/>
  <c r="G56" i="1"/>
  <c r="H57" i="1"/>
  <c r="G60" i="1"/>
  <c r="H61" i="1"/>
  <c r="G22" i="1"/>
  <c r="G26" i="1"/>
  <c r="H39" i="1"/>
  <c r="H43" i="1"/>
  <c r="H51" i="1"/>
  <c r="H55" i="1"/>
  <c r="H20" i="1"/>
  <c r="G23" i="1"/>
  <c r="H24" i="1"/>
  <c r="G27" i="1"/>
  <c r="H28" i="1"/>
  <c r="G31" i="1"/>
  <c r="H32" i="1"/>
  <c r="G35" i="1"/>
  <c r="H36" i="1"/>
  <c r="G39" i="1"/>
  <c r="H40" i="1"/>
  <c r="G43" i="1"/>
  <c r="H44" i="1"/>
  <c r="G47" i="1"/>
  <c r="H48" i="1"/>
  <c r="G51" i="1"/>
  <c r="H52" i="1"/>
  <c r="G55" i="1"/>
  <c r="H56" i="1"/>
  <c r="G59" i="1"/>
  <c r="H60" i="1"/>
  <c r="B7" i="1" l="1"/>
  <c r="G20" i="1"/>
  <c r="I17" i="1" l="1"/>
  <c r="F10" i="1"/>
  <c r="G10" i="1"/>
  <c r="G11" i="1"/>
  <c r="D17" i="1"/>
  <c r="E17" i="1"/>
  <c r="F17" i="1"/>
  <c r="G17" i="1"/>
  <c r="D18" i="1"/>
  <c r="E18" i="1"/>
  <c r="F18" i="1"/>
  <c r="G18" i="1"/>
  <c r="H18" i="1"/>
  <c r="I18" i="1"/>
  <c r="K18" i="1"/>
  <c r="D19" i="1"/>
  <c r="E19" i="1"/>
  <c r="F19" i="1"/>
  <c r="B20" i="1"/>
  <c r="E20" i="1" s="1"/>
  <c r="F20" i="1" l="1"/>
  <c r="C19" i="1"/>
  <c r="D20" i="1"/>
  <c r="K20" i="1"/>
  <c r="B21" i="1"/>
  <c r="D21" i="1" s="1"/>
  <c r="F21" i="1" l="1"/>
  <c r="M20" i="1"/>
  <c r="N20" i="1" s="1"/>
  <c r="J20" i="1"/>
  <c r="L20" i="1"/>
  <c r="E21" i="1"/>
  <c r="C20" i="1"/>
  <c r="K21" i="1"/>
  <c r="B22" i="1"/>
  <c r="D22" i="1" s="1"/>
  <c r="C21" i="1" l="1"/>
  <c r="E22" i="1"/>
  <c r="F22" i="1"/>
  <c r="M21" i="1"/>
  <c r="N21" i="1" s="1"/>
  <c r="J21" i="1"/>
  <c r="L21" i="1"/>
  <c r="K22" i="1"/>
  <c r="B23" i="1"/>
  <c r="E23" i="1" s="1"/>
  <c r="C22" i="1" l="1"/>
  <c r="F23" i="1"/>
  <c r="M22" i="1"/>
  <c r="N22" i="1" s="1"/>
  <c r="L22" i="1"/>
  <c r="J22" i="1"/>
  <c r="D23" i="1"/>
  <c r="K23" i="1"/>
  <c r="B24" i="1"/>
  <c r="E24" i="1" s="1"/>
  <c r="F24" i="1" l="1"/>
  <c r="J23" i="1"/>
  <c r="L23" i="1"/>
  <c r="M23" i="1"/>
  <c r="N23" i="1" s="1"/>
  <c r="D24" i="1"/>
  <c r="C23" i="1"/>
  <c r="K24" i="1"/>
  <c r="B25" i="1"/>
  <c r="D25" i="1" s="1"/>
  <c r="F25" i="1" l="1"/>
  <c r="E25" i="1"/>
  <c r="M24" i="1"/>
  <c r="N24" i="1" s="1"/>
  <c r="C25" i="1"/>
  <c r="J24" i="1"/>
  <c r="L24" i="1"/>
  <c r="C24" i="1"/>
  <c r="J25" i="1"/>
  <c r="K25" i="1"/>
  <c r="L25" i="1" s="1"/>
  <c r="M25" i="1"/>
  <c r="N25" i="1" s="1"/>
  <c r="B26" i="1"/>
  <c r="D26" i="1" s="1"/>
  <c r="E26" i="1" l="1"/>
  <c r="F26" i="1"/>
  <c r="K26" i="1"/>
  <c r="B27" i="1"/>
  <c r="D27" i="1" s="1"/>
  <c r="C26" i="1" l="1"/>
  <c r="M26" i="1"/>
  <c r="N26" i="1" s="1"/>
  <c r="L26" i="1"/>
  <c r="J26" i="1"/>
  <c r="E27" i="1"/>
  <c r="F27" i="1"/>
  <c r="K27" i="1"/>
  <c r="B28" i="1"/>
  <c r="D28" i="1" s="1"/>
  <c r="C27" i="1" l="1"/>
  <c r="L27" i="1"/>
  <c r="M27" i="1"/>
  <c r="N27" i="1" s="1"/>
  <c r="J27" i="1"/>
  <c r="E28" i="1"/>
  <c r="F28" i="1"/>
  <c r="K28" i="1"/>
  <c r="B29" i="1"/>
  <c r="E29" i="1" s="1"/>
  <c r="M28" i="1" l="1"/>
  <c r="N28" i="1" s="1"/>
  <c r="L28" i="1"/>
  <c r="C28" i="1"/>
  <c r="F29" i="1"/>
  <c r="J28" i="1"/>
  <c r="D29" i="1"/>
  <c r="K29" i="1"/>
  <c r="B30" i="1"/>
  <c r="E30" i="1" s="1"/>
  <c r="F30" i="1" l="1"/>
  <c r="D30" i="1"/>
  <c r="J29" i="1"/>
  <c r="L29" i="1"/>
  <c r="M29" i="1"/>
  <c r="N29" i="1" s="1"/>
  <c r="C30" i="1"/>
  <c r="C29" i="1"/>
  <c r="K30" i="1"/>
  <c r="B31" i="1"/>
  <c r="D31" i="1" s="1"/>
  <c r="E31" i="1" l="1"/>
  <c r="C31" i="1" s="1"/>
  <c r="J30" i="1"/>
  <c r="L30" i="1"/>
  <c r="M30" i="1"/>
  <c r="N30" i="1" s="1"/>
  <c r="F31" i="1"/>
  <c r="K31" i="1"/>
  <c r="B32" i="1"/>
  <c r="D32" i="1" s="1"/>
  <c r="E32" i="1"/>
  <c r="F32" i="1" l="1"/>
  <c r="J31" i="1"/>
  <c r="M31" i="1"/>
  <c r="N31" i="1" s="1"/>
  <c r="L31" i="1"/>
  <c r="C32" i="1"/>
  <c r="J32" i="1"/>
  <c r="K32" i="1"/>
  <c r="L32" i="1" s="1"/>
  <c r="M32" i="1"/>
  <c r="N32" i="1" s="1"/>
  <c r="B33" i="1"/>
  <c r="D33" i="1" s="1"/>
  <c r="E33" i="1" l="1"/>
  <c r="F33" i="1"/>
  <c r="K33" i="1"/>
  <c r="B34" i="1"/>
  <c r="D34" i="1" s="1"/>
  <c r="F34" i="1" l="1"/>
  <c r="E34" i="1"/>
  <c r="C33" i="1"/>
  <c r="L33" i="1"/>
  <c r="J33" i="1"/>
  <c r="C34" i="1"/>
  <c r="M33" i="1"/>
  <c r="N33" i="1" s="1"/>
  <c r="K34" i="1"/>
  <c r="B35" i="1"/>
  <c r="D35" i="1" s="1"/>
  <c r="E35" i="1"/>
  <c r="F35" i="1"/>
  <c r="J34" i="1" l="1"/>
  <c r="M34" i="1"/>
  <c r="N34" i="1" s="1"/>
  <c r="L34" i="1"/>
  <c r="C35" i="1"/>
  <c r="J35" i="1"/>
  <c r="K35" i="1"/>
  <c r="L35" i="1" s="1"/>
  <c r="M35" i="1"/>
  <c r="N35" i="1" s="1"/>
  <c r="B36" i="1"/>
  <c r="D36" i="1" s="1"/>
  <c r="E36" i="1" l="1"/>
  <c r="F36" i="1"/>
  <c r="C36" i="1"/>
  <c r="K36" i="1"/>
  <c r="A37" i="1"/>
  <c r="B37" i="1"/>
  <c r="E37" i="1" s="1"/>
  <c r="M36" i="1" l="1"/>
  <c r="N36" i="1" s="1"/>
  <c r="L36" i="1"/>
  <c r="J36" i="1"/>
  <c r="F37" i="1"/>
  <c r="D37" i="1"/>
  <c r="K37" i="1"/>
  <c r="B38" i="1"/>
  <c r="D38" i="1" s="1"/>
  <c r="E38" i="1"/>
  <c r="F38" i="1" l="1"/>
  <c r="C37" i="1"/>
  <c r="M37" i="1"/>
  <c r="N37" i="1" s="1"/>
  <c r="L37" i="1"/>
  <c r="J37" i="1"/>
  <c r="C38" i="1"/>
  <c r="K38" i="1"/>
  <c r="L38" i="1" s="1"/>
  <c r="M38" i="1"/>
  <c r="N38" i="1" s="1"/>
  <c r="B39" i="1"/>
  <c r="E39" i="1" s="1"/>
  <c r="F39" i="1"/>
  <c r="K39" i="1"/>
  <c r="B40" i="1"/>
  <c r="E40" i="1" s="1"/>
  <c r="F40" i="1" l="1"/>
  <c r="D39" i="1"/>
  <c r="C39" i="1" s="1"/>
  <c r="J38" i="1"/>
  <c r="J39" i="1"/>
  <c r="M39" i="1"/>
  <c r="N39" i="1" s="1"/>
  <c r="L39" i="1"/>
  <c r="D40" i="1"/>
  <c r="K40" i="1"/>
  <c r="B41" i="1"/>
  <c r="E41" i="1" s="1"/>
  <c r="F41" i="1" l="1"/>
  <c r="D41" i="1"/>
  <c r="J40" i="1"/>
  <c r="L40" i="1"/>
  <c r="M40" i="1"/>
  <c r="N40" i="1" s="1"/>
  <c r="C41" i="1"/>
  <c r="C40" i="1"/>
  <c r="K41" i="1"/>
  <c r="B42" i="1"/>
  <c r="D42" i="1" s="1"/>
  <c r="E42" i="1" l="1"/>
  <c r="F42" i="1"/>
  <c r="M41" i="1"/>
  <c r="N41" i="1" s="1"/>
  <c r="J41" i="1"/>
  <c r="L41" i="1"/>
  <c r="C42" i="1"/>
  <c r="K42" i="1"/>
  <c r="D43" i="1"/>
  <c r="E43" i="1"/>
  <c r="F43" i="1"/>
  <c r="M42" i="1" l="1"/>
  <c r="N42" i="1" s="1"/>
  <c r="L42" i="1"/>
  <c r="J42" i="1"/>
  <c r="C43" i="1"/>
  <c r="J43" i="1"/>
  <c r="K43" i="1"/>
  <c r="L43" i="1" s="1"/>
  <c r="M43" i="1"/>
  <c r="N43" i="1" s="1"/>
  <c r="D44" i="1"/>
  <c r="E44" i="1"/>
  <c r="F44" i="1"/>
  <c r="C44" i="1" l="1"/>
  <c r="J44" i="1"/>
  <c r="K44" i="1"/>
  <c r="L44" i="1" s="1"/>
  <c r="M44" i="1"/>
  <c r="N44" i="1" s="1"/>
  <c r="D45" i="1"/>
  <c r="E45" i="1"/>
  <c r="F45" i="1"/>
  <c r="K45" i="1"/>
  <c r="D46" i="1"/>
  <c r="E46" i="1"/>
  <c r="F46" i="1"/>
  <c r="K46" i="1"/>
  <c r="D47" i="1"/>
  <c r="E47" i="1"/>
  <c r="F47" i="1"/>
  <c r="C45" i="1" l="1"/>
  <c r="J46" i="1"/>
  <c r="M46" i="1"/>
  <c r="N46" i="1" s="1"/>
  <c r="J45" i="1"/>
  <c r="M45" i="1"/>
  <c r="N45" i="1" s="1"/>
  <c r="L46" i="1"/>
  <c r="C46" i="1"/>
  <c r="L45" i="1"/>
  <c r="C47" i="1"/>
  <c r="J47" i="1"/>
  <c r="K47" i="1"/>
  <c r="L47" i="1" s="1"/>
  <c r="M47" i="1"/>
  <c r="N47" i="1" s="1"/>
  <c r="D48" i="1"/>
  <c r="E48" i="1"/>
  <c r="F48" i="1"/>
  <c r="K48" i="1"/>
  <c r="D49" i="1"/>
  <c r="E49" i="1"/>
  <c r="F49" i="1"/>
  <c r="J48" i="1" l="1"/>
  <c r="M48" i="1"/>
  <c r="N48" i="1" s="1"/>
  <c r="L48" i="1"/>
  <c r="C48" i="1"/>
  <c r="C49" i="1"/>
  <c r="J49" i="1"/>
  <c r="K49" i="1"/>
  <c r="L49" i="1" s="1"/>
  <c r="M49" i="1"/>
  <c r="N49" i="1" s="1"/>
  <c r="D50" i="1"/>
  <c r="E50" i="1"/>
  <c r="F50" i="1"/>
  <c r="C50" i="1" l="1"/>
  <c r="J50" i="1"/>
  <c r="K50" i="1"/>
  <c r="L50" i="1" s="1"/>
  <c r="M50" i="1"/>
  <c r="N50" i="1" s="1"/>
  <c r="D51" i="1"/>
  <c r="E51" i="1"/>
  <c r="F51" i="1"/>
  <c r="K51" i="1"/>
  <c r="D52" i="1"/>
  <c r="E52" i="1"/>
  <c r="F52" i="1"/>
  <c r="J51" i="1" l="1"/>
  <c r="M51" i="1"/>
  <c r="N51" i="1" s="1"/>
  <c r="L51" i="1"/>
  <c r="C51" i="1"/>
  <c r="C52" i="1"/>
  <c r="J52" i="1"/>
  <c r="K52" i="1"/>
  <c r="L52" i="1" s="1"/>
  <c r="M52" i="1"/>
  <c r="N52" i="1" s="1"/>
  <c r="D53" i="1"/>
  <c r="E53" i="1"/>
  <c r="F53" i="1"/>
  <c r="K53" i="1"/>
  <c r="D54" i="1"/>
  <c r="E54" i="1"/>
  <c r="F54" i="1"/>
  <c r="J53" i="1" l="1"/>
  <c r="M53" i="1"/>
  <c r="N53" i="1" s="1"/>
  <c r="L53" i="1"/>
  <c r="C53" i="1"/>
  <c r="C54" i="1"/>
  <c r="J54" i="1"/>
  <c r="K54" i="1"/>
  <c r="L54" i="1" s="1"/>
  <c r="M54" i="1"/>
  <c r="N54" i="1" s="1"/>
  <c r="D55" i="1"/>
  <c r="E55" i="1"/>
  <c r="F55" i="1"/>
  <c r="K55" i="1"/>
  <c r="D56" i="1"/>
  <c r="E56" i="1"/>
  <c r="F56" i="1"/>
  <c r="J55" i="1" l="1"/>
  <c r="M55" i="1"/>
  <c r="N55" i="1" s="1"/>
  <c r="C55" i="1"/>
  <c r="L55" i="1"/>
  <c r="C56" i="1"/>
  <c r="J56" i="1"/>
  <c r="K56" i="1"/>
  <c r="L56" i="1" s="1"/>
  <c r="M56" i="1"/>
  <c r="N56" i="1" s="1"/>
  <c r="D57" i="1"/>
  <c r="E57" i="1"/>
  <c r="F57" i="1"/>
  <c r="K57" i="1"/>
  <c r="D58" i="1"/>
  <c r="E58" i="1"/>
  <c r="F58" i="1"/>
  <c r="K58" i="1"/>
  <c r="D59" i="1"/>
  <c r="E59" i="1"/>
  <c r="F59" i="1"/>
  <c r="J58" i="1" l="1"/>
  <c r="M58" i="1"/>
  <c r="N58" i="1" s="1"/>
  <c r="J57" i="1"/>
  <c r="M57" i="1"/>
  <c r="N57" i="1" s="1"/>
  <c r="L58" i="1"/>
  <c r="C58" i="1"/>
  <c r="L57" i="1"/>
  <c r="C57" i="1"/>
  <c r="C59" i="1"/>
  <c r="J59" i="1"/>
  <c r="K59" i="1"/>
  <c r="L59" i="1" s="1"/>
  <c r="M59" i="1"/>
  <c r="N59" i="1" s="1"/>
  <c r="D60" i="1"/>
  <c r="E60" i="1"/>
  <c r="F60" i="1"/>
  <c r="K60" i="1"/>
  <c r="D61" i="1"/>
  <c r="E61" i="1"/>
  <c r="F61" i="1"/>
  <c r="J60" i="1" l="1"/>
  <c r="M60" i="1"/>
  <c r="N60" i="1" s="1"/>
  <c r="L60" i="1"/>
  <c r="C60" i="1"/>
  <c r="C61" i="1"/>
  <c r="J61" i="1"/>
  <c r="K61" i="1"/>
  <c r="L61" i="1" s="1"/>
  <c r="M61" i="1"/>
  <c r="N61" i="1" s="1"/>
</calcChain>
</file>

<file path=xl/comments1.xml><?xml version="1.0" encoding="utf-8"?>
<comments xmlns="http://schemas.openxmlformats.org/spreadsheetml/2006/main">
  <authors>
    <author>André Fernando de Oliveira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André Fernando de Oliveira:</t>
        </r>
        <r>
          <rPr>
            <sz val="9"/>
            <color indexed="81"/>
            <rFont val="Tahoma"/>
            <family val="2"/>
          </rPr>
          <t xml:space="preserve">
o método iterativo apresenta um valor maior que a raiz e outro menor. Considerando uma reta unindo os dois, o ponto da reta que cruza o zero é uma melhor estimativa da raiz do que meramente o valor médio
(função dic_interpolado)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André Fernando de Oliveira:</t>
        </r>
        <r>
          <rPr>
            <sz val="9"/>
            <color indexed="81"/>
            <rFont val="Tahoma"/>
            <family val="2"/>
          </rPr>
          <t xml:space="preserve">
verifica se haverá precipitado apenas de brometo ou de cloreto também</t>
        </r>
      </text>
    </comment>
  </commentList>
</comments>
</file>

<file path=xl/sharedStrings.xml><?xml version="1.0" encoding="utf-8"?>
<sst xmlns="http://schemas.openxmlformats.org/spreadsheetml/2006/main" count="46" uniqueCount="41">
  <si>
    <t>V eq --&gt;</t>
  </si>
  <si>
    <t>Avaliação</t>
  </si>
  <si>
    <t xml:space="preserve"> -logQ</t>
  </si>
  <si>
    <t>DC</t>
  </si>
  <si>
    <t>V /mL</t>
  </si>
  <si>
    <t>V/Veq</t>
  </si>
  <si>
    <t>indicador</t>
  </si>
  <si>
    <t>interativo</t>
  </si>
  <si>
    <t xml:space="preserve">diluição </t>
  </si>
  <si>
    <t>s0</t>
  </si>
  <si>
    <t>Cálculo Iterativo para cada volume</t>
  </si>
  <si>
    <t>mL</t>
  </si>
  <si>
    <t>Veq</t>
  </si>
  <si>
    <t>mmol</t>
  </si>
  <si>
    <t>Vo/mL</t>
  </si>
  <si>
    <t>OH</t>
  </si>
  <si>
    <t>hidróxido</t>
  </si>
  <si>
    <t>mol/L</t>
  </si>
  <si>
    <t>CrO4</t>
  </si>
  <si>
    <t>Titulado</t>
  </si>
  <si>
    <t>alfa</t>
  </si>
  <si>
    <t>nº alfa</t>
  </si>
  <si>
    <t>pK6</t>
  </si>
  <si>
    <t>pK5</t>
  </si>
  <si>
    <t>pK4</t>
  </si>
  <si>
    <t>pK3</t>
  </si>
  <si>
    <t>pK2</t>
  </si>
  <si>
    <t>pK1</t>
  </si>
  <si>
    <t>pKs cond</t>
  </si>
  <si>
    <t>Titulante</t>
  </si>
  <si>
    <t>pKs (termodinamico)</t>
  </si>
  <si>
    <t>coef</t>
  </si>
  <si>
    <t>pKw</t>
  </si>
  <si>
    <t>pH</t>
  </si>
  <si>
    <t>É possível Titulação de fosfato por cobre(II)?</t>
  </si>
  <si>
    <t xml:space="preserve">TITULAÇÃO DE </t>
  </si>
  <si>
    <t>Ag</t>
  </si>
  <si>
    <t>Cl</t>
  </si>
  <si>
    <t>Carga</t>
  </si>
  <si>
    <t>V viragem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</si>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</sst>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E+00"/>
    <numFmt numFmtId="167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11" fontId="0" fillId="0" borderId="0" xfId="0" applyNumberFormat="1" applyBorder="1"/>
    <xf numFmtId="164" fontId="0" fillId="0" borderId="0" xfId="0" applyNumberFormat="1" applyFill="1"/>
    <xf numFmtId="165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Fill="1"/>
    <xf numFmtId="2" fontId="0" fillId="0" borderId="0" xfId="0" applyNumberFormat="1"/>
    <xf numFmtId="164" fontId="0" fillId="0" borderId="1" xfId="0" applyNumberFormat="1" applyBorder="1"/>
    <xf numFmtId="165" fontId="0" fillId="0" borderId="3" xfId="0" applyNumberFormat="1" applyBorder="1"/>
    <xf numFmtId="166" fontId="0" fillId="0" borderId="4" xfId="0" applyNumberFormat="1" applyBorder="1"/>
    <xf numFmtId="166" fontId="0" fillId="0" borderId="2" xfId="0" applyNumberFormat="1" applyBorder="1"/>
    <xf numFmtId="165" fontId="2" fillId="0" borderId="0" xfId="0" applyNumberFormat="1" applyFont="1" applyBorder="1"/>
    <xf numFmtId="2" fontId="0" fillId="0" borderId="5" xfId="0" applyNumberFormat="1" applyBorder="1"/>
    <xf numFmtId="165" fontId="0" fillId="0" borderId="1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2" fontId="1" fillId="0" borderId="0" xfId="0" applyNumberFormat="1" applyFont="1"/>
    <xf numFmtId="2" fontId="0" fillId="0" borderId="0" xfId="0" applyNumberFormat="1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/>
    <xf numFmtId="0" fontId="0" fillId="0" borderId="1" xfId="0" applyBorder="1"/>
    <xf numFmtId="0" fontId="0" fillId="0" borderId="5" xfId="0" applyBorder="1"/>
    <xf numFmtId="165" fontId="0" fillId="0" borderId="5" xfId="0" applyNumberFormat="1" applyBorder="1"/>
    <xf numFmtId="0" fontId="0" fillId="0" borderId="1" xfId="0" applyFill="1" applyBorder="1"/>
    <xf numFmtId="11" fontId="0" fillId="0" borderId="5" xfId="0" applyNumberFormat="1" applyBorder="1"/>
    <xf numFmtId="0" fontId="2" fillId="0" borderId="0" xfId="0" applyFont="1" applyFill="1" applyBorder="1"/>
    <xf numFmtId="167" fontId="0" fillId="0" borderId="0" xfId="0" applyNumberFormat="1"/>
    <xf numFmtId="0" fontId="0" fillId="2" borderId="0" xfId="0" applyFill="1"/>
    <xf numFmtId="0" fontId="1" fillId="0" borderId="0" xfId="0" applyFont="1"/>
    <xf numFmtId="11" fontId="0" fillId="0" borderId="0" xfId="0" applyNumberFormat="1" applyFill="1"/>
    <xf numFmtId="164" fontId="0" fillId="0" borderId="0" xfId="0" applyNumberFormat="1"/>
    <xf numFmtId="0" fontId="0" fillId="0" borderId="0" xfId="0" applyFill="1" applyBorder="1"/>
    <xf numFmtId="0" fontId="0" fillId="0" borderId="3" xfId="0" applyFill="1" applyBorder="1"/>
    <xf numFmtId="2" fontId="0" fillId="0" borderId="4" xfId="0" applyNumberFormat="1" applyBorder="1"/>
    <xf numFmtId="0" fontId="0" fillId="0" borderId="2" xfId="0" applyBorder="1"/>
    <xf numFmtId="0" fontId="0" fillId="0" borderId="3" xfId="0" applyBorder="1"/>
    <xf numFmtId="11" fontId="0" fillId="0" borderId="4" xfId="0" applyNumberFormat="1" applyBorder="1"/>
    <xf numFmtId="0" fontId="0" fillId="3" borderId="0" xfId="0" applyFill="1" applyBorder="1"/>
    <xf numFmtId="0" fontId="0" fillId="3" borderId="11" xfId="0" applyFill="1" applyBorder="1"/>
    <xf numFmtId="0" fontId="0" fillId="0" borderId="5" xfId="0" applyFill="1" applyBorder="1"/>
    <xf numFmtId="0" fontId="0" fillId="3" borderId="9" xfId="0" applyFill="1" applyBorder="1"/>
    <xf numFmtId="0" fontId="0" fillId="0" borderId="12" xfId="0" applyBorder="1"/>
    <xf numFmtId="0" fontId="0" fillId="0" borderId="13" xfId="0" applyBorder="1"/>
    <xf numFmtId="0" fontId="0" fillId="3" borderId="16" xfId="0" applyFill="1" applyBorder="1"/>
    <xf numFmtId="0" fontId="0" fillId="0" borderId="0" xfId="0" applyNumberFormat="1" applyFill="1" applyBorder="1"/>
    <xf numFmtId="0" fontId="0" fillId="0" borderId="10" xfId="0" applyBorder="1"/>
    <xf numFmtId="0" fontId="0" fillId="3" borderId="0" xfId="0" applyNumberFormat="1" applyFill="1" applyBorder="1"/>
    <xf numFmtId="0" fontId="0" fillId="0" borderId="18" xfId="0" applyBorder="1"/>
    <xf numFmtId="0" fontId="0" fillId="0" borderId="20" xfId="0" applyBorder="1"/>
    <xf numFmtId="0" fontId="0" fillId="3" borderId="8" xfId="0" applyNumberFormat="1" applyFill="1" applyBorder="1"/>
    <xf numFmtId="0" fontId="0" fillId="0" borderId="7" xfId="0" applyBorder="1"/>
    <xf numFmtId="0" fontId="0" fillId="3" borderId="0" xfId="0" applyFill="1"/>
    <xf numFmtId="0" fontId="3" fillId="0" borderId="0" xfId="0" applyFont="1"/>
    <xf numFmtId="0" fontId="0" fillId="2" borderId="17" xfId="0" applyFill="1" applyBorder="1"/>
    <xf numFmtId="0" fontId="3" fillId="2" borderId="17" xfId="0" applyFont="1" applyFill="1" applyBorder="1"/>
    <xf numFmtId="0" fontId="0" fillId="4" borderId="0" xfId="0" applyFill="1"/>
    <xf numFmtId="0" fontId="0" fillId="2" borderId="21" xfId="0" applyFill="1" applyBorder="1"/>
    <xf numFmtId="0" fontId="0" fillId="0" borderId="22" xfId="0" applyFill="1" applyBorder="1"/>
    <xf numFmtId="0" fontId="0" fillId="3" borderId="19" xfId="0" applyFill="1" applyBorder="1"/>
    <xf numFmtId="0" fontId="0" fillId="3" borderId="22" xfId="0" applyFill="1" applyBorder="1"/>
    <xf numFmtId="0" fontId="0" fillId="3" borderId="23" xfId="0" applyFill="1" applyBorder="1"/>
    <xf numFmtId="0" fontId="0" fillId="0" borderId="24" xfId="0" applyBorder="1"/>
    <xf numFmtId="0" fontId="0" fillId="2" borderId="25" xfId="0" applyFill="1" applyBorder="1"/>
    <xf numFmtId="0" fontId="0" fillId="3" borderId="26" xfId="0" applyFill="1" applyBorder="1"/>
    <xf numFmtId="0" fontId="0" fillId="0" borderId="15" xfId="0" applyBorder="1"/>
    <xf numFmtId="0" fontId="0" fillId="3" borderId="27" xfId="0" applyFill="1" applyBorder="1"/>
    <xf numFmtId="0" fontId="0" fillId="0" borderId="11" xfId="0" applyFill="1" applyBorder="1"/>
    <xf numFmtId="0" fontId="0" fillId="0" borderId="12" xfId="0" applyFill="1" applyBorder="1"/>
    <xf numFmtId="164" fontId="1" fillId="0" borderId="0" xfId="0" applyNumberFormat="1" applyFont="1" applyFill="1" applyBorder="1"/>
    <xf numFmtId="165" fontId="0" fillId="0" borderId="0" xfId="0" applyNumberFormat="1" applyFill="1" applyBorder="1"/>
    <xf numFmtId="0" fontId="1" fillId="0" borderId="0" xfId="0" applyFont="1" applyFill="1" applyBorder="1"/>
    <xf numFmtId="0" fontId="0" fillId="3" borderId="17" xfId="0" applyFill="1" applyBorder="1"/>
    <xf numFmtId="0" fontId="0" fillId="0" borderId="8" xfId="0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0" fontId="1" fillId="0" borderId="28" xfId="0" applyFont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1" fontId="0" fillId="3" borderId="14" xfId="0" applyNumberFormat="1" applyFill="1" applyBorder="1"/>
    <xf numFmtId="164" fontId="1" fillId="0" borderId="11" xfId="0" applyNumberFormat="1" applyFont="1" applyFill="1" applyBorder="1"/>
    <xf numFmtId="1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388259908376"/>
          <c:y val="6.49756597795694E-2"/>
          <c:w val="0.76117060802976511"/>
          <c:h val="0.784658664185226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'fosfato de cobre (3)'!$G$18</c:f>
              <c:strCache>
                <c:ptCount val="1"/>
                <c:pt idx="0">
                  <c:v>p(Ag)</c:v>
                </c:pt>
              </c:strCache>
            </c:strRef>
          </c:tx>
          <c:spPr>
            <a:ln w="28575">
              <a:noFill/>
            </a:ln>
          </c:spPr>
          <c:xVal>
            <c:numRef>
              <c:f>'fosfato de cobre (3)'!$B$20:$B$337</c:f>
              <c:numCache>
                <c:formatCode>0.00</c:formatCode>
                <c:ptCount val="318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7.5</c:v>
                </c:pt>
                <c:pt idx="10">
                  <c:v>8.5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11.5</c:v>
                </c:pt>
                <c:pt idx="15">
                  <c:v>12</c:v>
                </c:pt>
                <c:pt idx="16">
                  <c:v>12</c:v>
                </c:pt>
                <c:pt idx="17">
                  <c:v>12.5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17.5</c:v>
                </c:pt>
                <c:pt idx="22">
                  <c:v>20</c:v>
                </c:pt>
              </c:numCache>
            </c:numRef>
          </c:xVal>
          <c:yVal>
            <c:numRef>
              <c:f>'fosfato de cobre (3)'!$G$20:$G$337</c:f>
              <c:numCache>
                <c:formatCode>0.00</c:formatCode>
                <c:ptCount val="318"/>
                <c:pt idx="0">
                  <c:v>9.8127496242523193</c:v>
                </c:pt>
                <c:pt idx="1">
                  <c:v>9.723808765411377</c:v>
                </c:pt>
                <c:pt idx="2">
                  <c:v>9.6780514717102051</c:v>
                </c:pt>
                <c:pt idx="3">
                  <c:v>9.6310544013977051</c:v>
                </c:pt>
                <c:pt idx="4">
                  <c:v>9.5319223403930664</c:v>
                </c:pt>
                <c:pt idx="5">
                  <c:v>9.4227790832519531</c:v>
                </c:pt>
                <c:pt idx="6">
                  <c:v>9.4227790832519531</c:v>
                </c:pt>
                <c:pt idx="7">
                  <c:v>9.2978405952453613</c:v>
                </c:pt>
                <c:pt idx="8">
                  <c:v>9.146571159362793</c:v>
                </c:pt>
                <c:pt idx="9">
                  <c:v>9.0548038482666016</c:v>
                </c:pt>
                <c:pt idx="10">
                  <c:v>8.8088226318359375</c:v>
                </c:pt>
                <c:pt idx="11">
                  <c:v>8.6211490631103516</c:v>
                </c:pt>
                <c:pt idx="12">
                  <c:v>5.94970703125</c:v>
                </c:pt>
                <c:pt idx="13">
                  <c:v>3.3222198486328125</c:v>
                </c:pt>
                <c:pt idx="14">
                  <c:v>3.1563472747802734</c:v>
                </c:pt>
                <c:pt idx="15">
                  <c:v>3.0413913726806641</c:v>
                </c:pt>
                <c:pt idx="16">
                  <c:v>3.0413913726806641</c:v>
                </c:pt>
                <c:pt idx="17">
                  <c:v>2.9542446136474609</c:v>
                </c:pt>
                <c:pt idx="18">
                  <c:v>2.8846073150634766</c:v>
                </c:pt>
                <c:pt idx="19">
                  <c:v>2.698969841003418</c:v>
                </c:pt>
                <c:pt idx="20">
                  <c:v>2.6368236541748047</c:v>
                </c:pt>
                <c:pt idx="21">
                  <c:v>2.5642728805541992</c:v>
                </c:pt>
                <c:pt idx="22">
                  <c:v>2.4771213531494141</c:v>
                </c:pt>
                <c:pt idx="23">
                  <c:v>9.899899959564209</c:v>
                </c:pt>
                <c:pt idx="24">
                  <c:v>9.899899959564209</c:v>
                </c:pt>
                <c:pt idx="25">
                  <c:v>9.899899959564209</c:v>
                </c:pt>
                <c:pt idx="26">
                  <c:v>9.899899959564209</c:v>
                </c:pt>
                <c:pt idx="27">
                  <c:v>9.899899959564209</c:v>
                </c:pt>
                <c:pt idx="28">
                  <c:v>9.899899959564209</c:v>
                </c:pt>
                <c:pt idx="29">
                  <c:v>9.899899959564209</c:v>
                </c:pt>
                <c:pt idx="30">
                  <c:v>9.899899959564209</c:v>
                </c:pt>
                <c:pt idx="31">
                  <c:v>9.899899959564209</c:v>
                </c:pt>
                <c:pt idx="32">
                  <c:v>9.899899959564209</c:v>
                </c:pt>
                <c:pt idx="33">
                  <c:v>9.899899959564209</c:v>
                </c:pt>
                <c:pt idx="34">
                  <c:v>9.899899959564209</c:v>
                </c:pt>
                <c:pt idx="35">
                  <c:v>9.899899959564209</c:v>
                </c:pt>
                <c:pt idx="36">
                  <c:v>9.899899959564209</c:v>
                </c:pt>
                <c:pt idx="37">
                  <c:v>9.899899959564209</c:v>
                </c:pt>
                <c:pt idx="38">
                  <c:v>9.899899959564209</c:v>
                </c:pt>
                <c:pt idx="39">
                  <c:v>9.899899959564209</c:v>
                </c:pt>
                <c:pt idx="40">
                  <c:v>9.899899959564209</c:v>
                </c:pt>
                <c:pt idx="41">
                  <c:v>9.899899959564209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B6-4CE1-B077-D17B9130FBC6}"/>
            </c:ext>
          </c:extLst>
        </c:ser>
        <c:ser>
          <c:idx val="0"/>
          <c:order val="1"/>
          <c:tx>
            <c:strRef>
              <c:f>'fosfato de cobre (3)'!$I$17</c:f>
              <c:strCache>
                <c:ptCount val="1"/>
                <c:pt idx="0">
                  <c:v>Ag(2)CrO4(1)</c:v>
                </c:pt>
              </c:strCache>
            </c:strRef>
          </c:tx>
          <c:marker>
            <c:symbol val="none"/>
          </c:marker>
          <c:xVal>
            <c:numRef>
              <c:f>'fosfato de cobre (3)'!$B$20:$B$337</c:f>
              <c:numCache>
                <c:formatCode>0.00</c:formatCode>
                <c:ptCount val="318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7.5</c:v>
                </c:pt>
                <c:pt idx="10">
                  <c:v>8.5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11.5</c:v>
                </c:pt>
                <c:pt idx="15">
                  <c:v>12</c:v>
                </c:pt>
                <c:pt idx="16">
                  <c:v>12</c:v>
                </c:pt>
                <c:pt idx="17">
                  <c:v>12.5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17.5</c:v>
                </c:pt>
                <c:pt idx="22">
                  <c:v>20</c:v>
                </c:pt>
              </c:numCache>
            </c:numRef>
          </c:xVal>
          <c:yVal>
            <c:numRef>
              <c:f>'fosfato de cobre (3)'!$I$20:$I$337</c:f>
              <c:numCache>
                <c:formatCode>0.00</c:formatCode>
                <c:ptCount val="318"/>
                <c:pt idx="0">
                  <c:v>5.2287076413631439</c:v>
                </c:pt>
                <c:pt idx="1">
                  <c:v>5.2098232507705688</c:v>
                </c:pt>
                <c:pt idx="2">
                  <c:v>5.2009639143943787</c:v>
                </c:pt>
                <c:pt idx="3">
                  <c:v>5.1924523711204529</c:v>
                </c:pt>
                <c:pt idx="4">
                  <c:v>5.1763707399368286</c:v>
                </c:pt>
                <c:pt idx="5">
                  <c:v>5.1614001393318176</c:v>
                </c:pt>
                <c:pt idx="6">
                  <c:v>5.1614001393318176</c:v>
                </c:pt>
                <c:pt idx="7">
                  <c:v>5.1473972201347351</c:v>
                </c:pt>
                <c:pt idx="8">
                  <c:v>5.1342445611953735</c:v>
                </c:pt>
                <c:pt idx="9">
                  <c:v>5.1279559731483459</c:v>
                </c:pt>
                <c:pt idx="10">
                  <c:v>5.1159012317657471</c:v>
                </c:pt>
                <c:pt idx="11">
                  <c:v>5.1101166009902954</c:v>
                </c:pt>
                <c:pt idx="12">
                  <c:v>5.0989913940429688</c:v>
                </c:pt>
                <c:pt idx="13">
                  <c:v>5.0884097814559937</c:v>
                </c:pt>
                <c:pt idx="14">
                  <c:v>5.0833070278167725</c:v>
                </c:pt>
                <c:pt idx="15">
                  <c:v>5.0783216953277588</c:v>
                </c:pt>
                <c:pt idx="16">
                  <c:v>5.0783216953277588</c:v>
                </c:pt>
                <c:pt idx="17">
                  <c:v>5.0734484195709229</c:v>
                </c:pt>
                <c:pt idx="18">
                  <c:v>5.0686824321746826</c:v>
                </c:pt>
                <c:pt idx="19">
                  <c:v>5.0506049394607544</c:v>
                </c:pt>
                <c:pt idx="20">
                  <c:v>5.0421029329299927</c:v>
                </c:pt>
                <c:pt idx="21">
                  <c:v>5.0299453735351563</c:v>
                </c:pt>
                <c:pt idx="22">
                  <c:v>5.0110900402069092</c:v>
                </c:pt>
                <c:pt idx="23">
                  <c:v>5.2493944764137268</c:v>
                </c:pt>
                <c:pt idx="24">
                  <c:v>5.2493944764137268</c:v>
                </c:pt>
                <c:pt idx="25">
                  <c:v>5.2493944764137268</c:v>
                </c:pt>
                <c:pt idx="26">
                  <c:v>5.2493944764137268</c:v>
                </c:pt>
                <c:pt idx="27">
                  <c:v>5.2493944764137268</c:v>
                </c:pt>
                <c:pt idx="28">
                  <c:v>5.2493944764137268</c:v>
                </c:pt>
                <c:pt idx="29">
                  <c:v>5.2493944764137268</c:v>
                </c:pt>
                <c:pt idx="30">
                  <c:v>5.2493944764137268</c:v>
                </c:pt>
                <c:pt idx="31">
                  <c:v>5.2493944764137268</c:v>
                </c:pt>
                <c:pt idx="32">
                  <c:v>5.2493944764137268</c:v>
                </c:pt>
                <c:pt idx="33">
                  <c:v>5.2493944764137268</c:v>
                </c:pt>
                <c:pt idx="34">
                  <c:v>5.2493944764137268</c:v>
                </c:pt>
                <c:pt idx="35">
                  <c:v>5.2493944764137268</c:v>
                </c:pt>
                <c:pt idx="36">
                  <c:v>5.2493944764137268</c:v>
                </c:pt>
                <c:pt idx="37">
                  <c:v>5.2493944764137268</c:v>
                </c:pt>
                <c:pt idx="38">
                  <c:v>5.2493944764137268</c:v>
                </c:pt>
                <c:pt idx="39">
                  <c:v>5.2493944764137268</c:v>
                </c:pt>
                <c:pt idx="40">
                  <c:v>5.2493944764137268</c:v>
                </c:pt>
                <c:pt idx="41">
                  <c:v>5.2493944764137268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B6-4CE1-B077-D17B9130FBC6}"/>
            </c:ext>
          </c:extLst>
        </c:ser>
        <c:ser>
          <c:idx val="5"/>
          <c:order val="2"/>
          <c:tx>
            <c:strRef>
              <c:f>'fosfato de cobre (3)'!$K$17</c:f>
              <c:strCache>
                <c:ptCount val="1"/>
                <c:pt idx="0">
                  <c:v>AgOH(1)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dashDot"/>
            </a:ln>
          </c:spPr>
          <c:marker>
            <c:symbol val="none"/>
          </c:marker>
          <c:xVal>
            <c:numRef>
              <c:f>'fosfato de cobre (3)'!$B$19:$B$336</c:f>
              <c:numCache>
                <c:formatCode>0.00</c:formatCode>
                <c:ptCount val="3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7.5</c:v>
                </c:pt>
                <c:pt idx="11">
                  <c:v>8.5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11.5</c:v>
                </c:pt>
                <c:pt idx="16">
                  <c:v>12</c:v>
                </c:pt>
                <c:pt idx="17">
                  <c:v>12</c:v>
                </c:pt>
                <c:pt idx="18">
                  <c:v>12.5</c:v>
                </c:pt>
                <c:pt idx="19">
                  <c:v>13</c:v>
                </c:pt>
                <c:pt idx="20">
                  <c:v>15</c:v>
                </c:pt>
                <c:pt idx="21">
                  <c:v>16</c:v>
                </c:pt>
                <c:pt idx="22">
                  <c:v>17.5</c:v>
                </c:pt>
                <c:pt idx="23">
                  <c:v>20</c:v>
                </c:pt>
              </c:numCache>
            </c:numRef>
          </c:xVal>
          <c:yVal>
            <c:numRef>
              <c:f>'fosfato de cobre (3)'!$K$19:$K$336</c:f>
              <c:numCache>
                <c:formatCode>General</c:formatCode>
                <c:ptCount val="318"/>
                <c:pt idx="1">
                  <c:v>1.7000000000000002</c:v>
                </c:pt>
                <c:pt idx="2">
                  <c:v>1.7000000000000002</c:v>
                </c:pt>
                <c:pt idx="3">
                  <c:v>1.7000000000000002</c:v>
                </c:pt>
                <c:pt idx="4">
                  <c:v>1.7000000000000002</c:v>
                </c:pt>
                <c:pt idx="5">
                  <c:v>1.7000000000000002</c:v>
                </c:pt>
                <c:pt idx="6">
                  <c:v>1.7000000000000002</c:v>
                </c:pt>
                <c:pt idx="7">
                  <c:v>1.7000000000000002</c:v>
                </c:pt>
                <c:pt idx="8">
                  <c:v>1.7000000000000002</c:v>
                </c:pt>
                <c:pt idx="9">
                  <c:v>1.7000000000000002</c:v>
                </c:pt>
                <c:pt idx="10">
                  <c:v>1.7000000000000002</c:v>
                </c:pt>
                <c:pt idx="11">
                  <c:v>1.7000000000000002</c:v>
                </c:pt>
                <c:pt idx="12">
                  <c:v>1.7000000000000002</c:v>
                </c:pt>
                <c:pt idx="13">
                  <c:v>1.7000000000000002</c:v>
                </c:pt>
                <c:pt idx="14">
                  <c:v>1.7000000000000002</c:v>
                </c:pt>
                <c:pt idx="15">
                  <c:v>1.7000000000000002</c:v>
                </c:pt>
                <c:pt idx="16">
                  <c:v>1.7000000000000002</c:v>
                </c:pt>
                <c:pt idx="17">
                  <c:v>1.7000000000000002</c:v>
                </c:pt>
                <c:pt idx="18">
                  <c:v>1.7000000000000002</c:v>
                </c:pt>
                <c:pt idx="19">
                  <c:v>1.7000000000000002</c:v>
                </c:pt>
                <c:pt idx="20">
                  <c:v>1.7000000000000002</c:v>
                </c:pt>
                <c:pt idx="21">
                  <c:v>1.7000000000000002</c:v>
                </c:pt>
                <c:pt idx="22">
                  <c:v>1.7000000000000002</c:v>
                </c:pt>
                <c:pt idx="23">
                  <c:v>1.7000000000000002</c:v>
                </c:pt>
                <c:pt idx="24">
                  <c:v>1.7000000000000002</c:v>
                </c:pt>
                <c:pt idx="25">
                  <c:v>1.7000000000000002</c:v>
                </c:pt>
                <c:pt idx="26">
                  <c:v>1.7000000000000002</c:v>
                </c:pt>
                <c:pt idx="27">
                  <c:v>1.7000000000000002</c:v>
                </c:pt>
                <c:pt idx="28">
                  <c:v>1.7000000000000002</c:v>
                </c:pt>
                <c:pt idx="29">
                  <c:v>1.7000000000000002</c:v>
                </c:pt>
                <c:pt idx="30">
                  <c:v>1.7000000000000002</c:v>
                </c:pt>
                <c:pt idx="31">
                  <c:v>1.7000000000000002</c:v>
                </c:pt>
                <c:pt idx="32">
                  <c:v>1.7000000000000002</c:v>
                </c:pt>
                <c:pt idx="33">
                  <c:v>1.7000000000000002</c:v>
                </c:pt>
                <c:pt idx="34">
                  <c:v>1.7000000000000002</c:v>
                </c:pt>
                <c:pt idx="35">
                  <c:v>1.7000000000000002</c:v>
                </c:pt>
                <c:pt idx="36">
                  <c:v>1.7000000000000002</c:v>
                </c:pt>
                <c:pt idx="37">
                  <c:v>1.7000000000000002</c:v>
                </c:pt>
                <c:pt idx="38">
                  <c:v>1.7000000000000002</c:v>
                </c:pt>
                <c:pt idx="39">
                  <c:v>1.7000000000000002</c:v>
                </c:pt>
                <c:pt idx="40">
                  <c:v>1.7000000000000002</c:v>
                </c:pt>
                <c:pt idx="41">
                  <c:v>1.7000000000000002</c:v>
                </c:pt>
                <c:pt idx="42">
                  <c:v>1.7000000000000002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B6-4CE1-B077-D17B9130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96416"/>
        <c:axId val="151198336"/>
      </c:scatterChart>
      <c:valAx>
        <c:axId val="15119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1198336"/>
        <c:crosses val="autoZero"/>
        <c:crossBetween val="midCat"/>
      </c:valAx>
      <c:valAx>
        <c:axId val="151198336"/>
        <c:scaling>
          <c:orientation val="minMax"/>
        </c:scaling>
        <c:delete val="0"/>
        <c:axPos val="l"/>
        <c:title>
          <c:tx>
            <c:strRef>
              <c:f>'fosfato de cobre (3)'!$G$18</c:f>
              <c:strCache>
                <c:ptCount val="1"/>
                <c:pt idx="0">
                  <c:v>p(Ag)</c:v>
                </c:pt>
              </c:strCache>
            </c:strRef>
          </c:tx>
          <c:layout>
            <c:manualLayout>
              <c:xMode val="edge"/>
              <c:yMode val="edge"/>
              <c:x val="9.9296583922948902E-3"/>
              <c:y val="0.37854023324338931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pt-BR"/>
            </a:p>
          </c:txPr>
        </c:title>
        <c:numFmt formatCode="0.00" sourceLinked="1"/>
        <c:majorTickMark val="out"/>
        <c:minorTickMark val="none"/>
        <c:tickLblPos val="nextTo"/>
        <c:crossAx val="151196416"/>
        <c:crosses val="autoZero"/>
        <c:crossBetween val="midCat"/>
        <c:majorUnit val="1"/>
      </c:valAx>
      <c:spPr>
        <a:ln>
          <a:solidFill>
            <a:schemeClr val="tx2"/>
          </a:solidFill>
        </a:ln>
      </c:spPr>
    </c:plotArea>
    <c:legend>
      <c:legendPos val="l"/>
      <c:layout>
        <c:manualLayout>
          <c:xMode val="edge"/>
          <c:yMode val="edge"/>
          <c:x val="0.65969606241593792"/>
          <c:y val="2.0349878141844868E-2"/>
          <c:w val="0.34030393758406208"/>
          <c:h val="0.23160647848030153"/>
        </c:manualLayout>
      </c:layout>
      <c:overlay val="1"/>
      <c:spPr>
        <a:solidFill>
          <a:schemeClr val="bg1"/>
        </a:solidFill>
        <a:ln>
          <a:solidFill>
            <a:schemeClr val="tx2"/>
          </a:solidFill>
        </a:ln>
      </c:sp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715508</xdr:colOff>
      <xdr:row>17</xdr:row>
      <xdr:rowOff>111125</xdr:rowOff>
    </xdr:from>
    <xdr:to>
      <xdr:col>20</xdr:col>
      <xdr:colOff>582083</xdr:colOff>
      <xdr:row>35</xdr:row>
      <xdr:rowOff>24946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9</xdr:row>
          <xdr:rowOff>9525</xdr:rowOff>
        </xdr:from>
        <xdr:to>
          <xdr:col>20</xdr:col>
          <xdr:colOff>285750</xdr:colOff>
          <xdr:row>13</xdr:row>
          <xdr:rowOff>76200</xdr:rowOff>
        </xdr:to>
        <xdr:sp macro="" textlink="">
          <xdr:nvSpPr>
            <xdr:cNvPr id="1027" name="Objeto 16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FF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Roaming\Microsoft\AddIns\alf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definedNames>
      <definedName name="alfa"/>
      <definedName name="pKs_exato"/>
      <definedName name="pKscond2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1"/>
  <sheetViews>
    <sheetView tabSelected="1" zoomScale="60" zoomScaleNormal="60" workbookViewId="0">
      <selection activeCell="F22" sqref="F22"/>
    </sheetView>
  </sheetViews>
  <sheetFormatPr defaultRowHeight="15" x14ac:dyDescent="0.25"/>
  <cols>
    <col min="1" max="1" width="10.28515625" style="1" bestFit="1" customWidth="1"/>
    <col min="2" max="3" width="11.28515625" style="1" customWidth="1"/>
    <col min="4" max="4" width="13.5703125" style="1" customWidth="1"/>
    <col min="5" max="5" width="12.5703125" style="1" bestFit="1" customWidth="1"/>
    <col min="6" max="6" width="13" style="1" customWidth="1"/>
    <col min="7" max="8" width="11.140625" style="1" customWidth="1"/>
    <col min="9" max="9" width="14.7109375" bestFit="1" customWidth="1"/>
    <col min="10" max="11" width="12" bestFit="1" customWidth="1"/>
    <col min="12" max="12" width="12" customWidth="1"/>
    <col min="14" max="14" width="14.85546875" bestFit="1" customWidth="1"/>
    <col min="19" max="19" width="14.7109375" bestFit="1" customWidth="1"/>
  </cols>
  <sheetData>
    <row r="1" spans="1:19" ht="18.75" x14ac:dyDescent="0.3">
      <c r="A1" t="s">
        <v>35</v>
      </c>
      <c r="B1"/>
      <c r="D1"/>
      <c r="E1" s="55" t="s">
        <v>34</v>
      </c>
      <c r="F1"/>
      <c r="G1"/>
      <c r="H1"/>
    </row>
    <row r="2" spans="1:19" ht="19.5" thickBot="1" x14ac:dyDescent="0.35">
      <c r="A2"/>
      <c r="B2"/>
      <c r="D2"/>
      <c r="E2" s="55" t="s">
        <v>33</v>
      </c>
      <c r="F2" s="54">
        <v>8</v>
      </c>
      <c r="G2" s="22" t="s">
        <v>32</v>
      </c>
      <c r="H2" s="1">
        <v>14</v>
      </c>
      <c r="I2" s="1"/>
    </row>
    <row r="3" spans="1:19" ht="15.75" thickBot="1" x14ac:dyDescent="0.3">
      <c r="A3"/>
      <c r="B3"/>
      <c r="C3" s="1" t="s">
        <v>38</v>
      </c>
      <c r="D3" s="1" t="s">
        <v>31</v>
      </c>
      <c r="E3" t="s">
        <v>30</v>
      </c>
      <c r="F3"/>
      <c r="G3"/>
      <c r="H3"/>
      <c r="J3" s="79" t="s">
        <v>28</v>
      </c>
      <c r="K3" s="75" t="s">
        <v>27</v>
      </c>
      <c r="L3" s="75" t="s">
        <v>26</v>
      </c>
      <c r="M3" s="75" t="s">
        <v>25</v>
      </c>
      <c r="N3" s="75" t="s">
        <v>24</v>
      </c>
      <c r="O3" s="75" t="s">
        <v>23</v>
      </c>
      <c r="P3" s="75" t="s">
        <v>22</v>
      </c>
      <c r="Q3" s="53" t="s">
        <v>21</v>
      </c>
      <c r="R3" s="51" t="s">
        <v>20</v>
      </c>
    </row>
    <row r="4" spans="1:19" x14ac:dyDescent="0.25">
      <c r="A4" s="50" t="s">
        <v>29</v>
      </c>
      <c r="B4" s="56" t="s">
        <v>36</v>
      </c>
      <c r="C4" s="56">
        <v>1</v>
      </c>
      <c r="D4" s="61">
        <v>1</v>
      </c>
      <c r="E4" s="59">
        <v>11.9</v>
      </c>
      <c r="F4" s="53" t="str">
        <f>"c("&amp;B4&amp;")"</f>
        <v>c(Ag)</v>
      </c>
      <c r="G4" s="52">
        <v>0.01</v>
      </c>
      <c r="H4" s="75" t="s">
        <v>17</v>
      </c>
      <c r="I4" s="50" t="str">
        <f>B4</f>
        <v>Ag</v>
      </c>
      <c r="J4" s="81">
        <f>[1]!pKscond2(E4,D4,R4,D5,R5)</f>
        <v>11.899899997057178</v>
      </c>
      <c r="K4" s="74">
        <v>12</v>
      </c>
      <c r="L4" s="74">
        <v>12.1</v>
      </c>
      <c r="M4" s="74"/>
      <c r="N4" s="74"/>
      <c r="O4" s="74"/>
      <c r="P4" s="74"/>
      <c r="Q4" s="61">
        <v>0</v>
      </c>
      <c r="R4" s="76">
        <f>[1]!alfa(F$2,$Q4,$K4:$P4,COUNT($K4:$M4))</f>
        <v>0.99990000205730634</v>
      </c>
    </row>
    <row r="5" spans="1:19" ht="15.75" thickBot="1" x14ac:dyDescent="0.3">
      <c r="A5" s="64" t="s">
        <v>19</v>
      </c>
      <c r="B5" s="65" t="s">
        <v>37</v>
      </c>
      <c r="C5" s="65">
        <v>1</v>
      </c>
      <c r="D5" s="66">
        <v>1</v>
      </c>
      <c r="E5" s="60"/>
      <c r="F5" s="24" t="str">
        <f>"c("&amp;B5&amp;")"</f>
        <v>c(Cl)</v>
      </c>
      <c r="G5" s="49">
        <v>0.01</v>
      </c>
      <c r="H5" s="1" t="s">
        <v>17</v>
      </c>
      <c r="I5" s="67" t="str">
        <f>B5</f>
        <v>Cl</v>
      </c>
      <c r="J5" s="80"/>
      <c r="K5" s="46">
        <v>-7</v>
      </c>
      <c r="L5" s="46"/>
      <c r="M5" s="46"/>
      <c r="N5" s="46"/>
      <c r="O5" s="46"/>
      <c r="P5" s="46"/>
      <c r="Q5" s="82">
        <v>1</v>
      </c>
      <c r="R5" s="77">
        <f>[1]!alfa(F$2,$Q5,$K5:$P5,COUNT($K5:$M5))</f>
        <v>0.999999999999999</v>
      </c>
    </row>
    <row r="6" spans="1:19" ht="19.5" thickBot="1" x14ac:dyDescent="0.35">
      <c r="A6" s="50" t="s">
        <v>6</v>
      </c>
      <c r="B6" s="57" t="s">
        <v>18</v>
      </c>
      <c r="C6" s="56">
        <v>-2</v>
      </c>
      <c r="D6" s="61">
        <v>1</v>
      </c>
      <c r="E6" s="62">
        <v>12.53</v>
      </c>
      <c r="F6" s="24" t="str">
        <f>"c("&amp;B6&amp;")"</f>
        <v>c(CrO4)</v>
      </c>
      <c r="G6" s="49">
        <v>0.01</v>
      </c>
      <c r="H6" s="1" t="s">
        <v>17</v>
      </c>
      <c r="I6" s="48" t="str">
        <f>B6</f>
        <v>CrO4</v>
      </c>
      <c r="J6" s="83">
        <f>[1]!pKscond2(E6,D6,R6,D7,R4)</f>
        <v>12.498666889771426</v>
      </c>
      <c r="K6" s="41">
        <v>2</v>
      </c>
      <c r="L6" s="41">
        <v>6.5</v>
      </c>
      <c r="M6" s="41"/>
      <c r="N6" s="41"/>
      <c r="O6" s="41"/>
      <c r="P6" s="41"/>
      <c r="Q6" s="43">
        <v>2</v>
      </c>
      <c r="R6" s="78">
        <f>[1]!alfa(F$2,$Q6,$K6:$P6,COUNT($K6:$M6))</f>
        <v>0.96934654025448819</v>
      </c>
    </row>
    <row r="7" spans="1:19" ht="15.75" thickBot="1" x14ac:dyDescent="0.3">
      <c r="A7" s="48"/>
      <c r="B7" s="69" t="str">
        <f>B4</f>
        <v>Ag</v>
      </c>
      <c r="C7" s="69">
        <f>C4</f>
        <v>1</v>
      </c>
      <c r="D7" s="43">
        <v>2</v>
      </c>
      <c r="E7" s="60"/>
      <c r="F7" s="42"/>
      <c r="G7" s="47"/>
      <c r="H7" s="26"/>
      <c r="I7" s="34"/>
      <c r="J7" s="71"/>
      <c r="K7" s="34"/>
      <c r="L7" s="34"/>
      <c r="M7" s="34"/>
      <c r="N7" s="34"/>
      <c r="O7" s="34"/>
      <c r="P7" s="34"/>
      <c r="Q7" s="34"/>
      <c r="R7" s="72"/>
      <c r="S7" s="34"/>
    </row>
    <row r="8" spans="1:19" ht="15.75" thickBot="1" x14ac:dyDescent="0.3">
      <c r="A8" s="45" t="s">
        <v>16</v>
      </c>
      <c r="B8" s="44" t="s">
        <v>15</v>
      </c>
      <c r="C8" s="70">
        <v>-1</v>
      </c>
      <c r="D8" s="68">
        <v>1</v>
      </c>
      <c r="E8" s="63">
        <v>7.7</v>
      </c>
      <c r="F8" s="42"/>
      <c r="G8" s="34"/>
      <c r="H8" s="26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25">
      <c r="E9" s="34"/>
      <c r="F9" s="24" t="s">
        <v>14</v>
      </c>
      <c r="G9" s="40">
        <v>10</v>
      </c>
      <c r="H9" s="23" t="s">
        <v>11</v>
      </c>
      <c r="I9" s="34"/>
      <c r="J9" s="73"/>
      <c r="K9" s="34"/>
      <c r="L9" s="34"/>
      <c r="M9" s="34"/>
      <c r="N9" s="34"/>
      <c r="O9" s="34"/>
      <c r="P9" s="34"/>
      <c r="Q9" s="34"/>
      <c r="R9" s="34"/>
      <c r="S9" s="34"/>
    </row>
    <row r="10" spans="1:19" ht="15.75" thickBot="1" x14ac:dyDescent="0.3">
      <c r="F10" s="37" t="str">
        <f>"nT("&amp;B5&amp;")"</f>
        <v>nT(Cl)</v>
      </c>
      <c r="G10" s="39">
        <f>G9*G5</f>
        <v>0.1</v>
      </c>
      <c r="H10" s="38" t="s">
        <v>13</v>
      </c>
      <c r="I10" s="1"/>
    </row>
    <row r="11" spans="1:19" ht="15.75" thickBot="1" x14ac:dyDescent="0.3">
      <c r="F11" s="37" t="s">
        <v>12</v>
      </c>
      <c r="G11" s="36">
        <f>G5*D4*G9/(G4*D5)</f>
        <v>10</v>
      </c>
      <c r="H11" s="35" t="s">
        <v>11</v>
      </c>
      <c r="I11" s="34"/>
      <c r="K11" s="33"/>
      <c r="P11" s="22"/>
    </row>
    <row r="12" spans="1:19" x14ac:dyDescent="0.25">
      <c r="A12"/>
      <c r="B12"/>
      <c r="C12"/>
      <c r="D12"/>
      <c r="K12" s="29"/>
      <c r="P12" s="32"/>
    </row>
    <row r="13" spans="1:19" x14ac:dyDescent="0.25">
      <c r="A13" s="31" t="s">
        <v>10</v>
      </c>
      <c r="B13"/>
      <c r="C13"/>
      <c r="D13"/>
      <c r="E13"/>
      <c r="F13"/>
      <c r="G13"/>
      <c r="H13"/>
      <c r="I13" t="s">
        <v>39</v>
      </c>
      <c r="J13" t="s">
        <v>40</v>
      </c>
      <c r="K13" s="29"/>
      <c r="L13" s="29"/>
      <c r="M13" t="s">
        <v>9</v>
      </c>
      <c r="N13" s="30"/>
      <c r="P13" s="22"/>
    </row>
    <row r="14" spans="1:19" x14ac:dyDescent="0.25">
      <c r="B14" s="7"/>
      <c r="C14" s="7"/>
      <c r="D14"/>
      <c r="E14"/>
      <c r="F14"/>
      <c r="G14"/>
      <c r="H14"/>
      <c r="K14" s="29"/>
      <c r="L14" s="29"/>
    </row>
    <row r="15" spans="1:19" ht="15.75" thickBot="1" x14ac:dyDescent="0.3">
      <c r="B15"/>
      <c r="C15"/>
      <c r="D15"/>
      <c r="E15"/>
      <c r="F15"/>
      <c r="G15"/>
      <c r="H15"/>
      <c r="K15" s="29"/>
      <c r="L15" s="29"/>
      <c r="Q15" s="84"/>
      <c r="R15" s="84"/>
    </row>
    <row r="16" spans="1:19" x14ac:dyDescent="0.25">
      <c r="B16"/>
      <c r="C16"/>
      <c r="D16" s="85" t="s">
        <v>8</v>
      </c>
      <c r="E16" s="86"/>
      <c r="F16" s="87"/>
      <c r="G16" s="85" t="s">
        <v>7</v>
      </c>
      <c r="H16" s="87"/>
      <c r="I16" s="58" t="s">
        <v>6</v>
      </c>
      <c r="J16" s="29"/>
      <c r="L16" s="29"/>
      <c r="Q16" s="84"/>
      <c r="R16" s="84"/>
    </row>
    <row r="17" spans="1:22" x14ac:dyDescent="0.25">
      <c r="C17"/>
      <c r="D17" s="24" t="str">
        <f>A4</f>
        <v>Titulante</v>
      </c>
      <c r="E17" s="1" t="str">
        <f>A5</f>
        <v>Titulado</v>
      </c>
      <c r="F17" s="23" t="str">
        <f>A6</f>
        <v>indicador</v>
      </c>
      <c r="G17" s="24" t="str">
        <f>"("&amp;B4&amp;"("&amp;D4&amp;")"&amp;B5&amp;"("&amp;D5&amp;"))"</f>
        <v>(Ag(1)Cl(1))</v>
      </c>
      <c r="H17" s="23"/>
      <c r="I17" s="58" t="str">
        <f>IF(C6&gt;0,B6&amp;"("&amp;D6&amp;")"&amp;B7&amp;"("&amp;D7&amp;")",B7&amp;"("&amp;D7&amp;")"&amp;B6&amp;"("&amp;D6&amp;")")</f>
        <v>Ag(2)CrO4(1)</v>
      </c>
      <c r="K17" t="str">
        <f>IF(C6&lt;0,B4&amp;B8&amp;"("&amp;D8&amp;")",B5&amp;B8&amp;"("&amp;D8&amp;")")</f>
        <v>AgOH(1)</v>
      </c>
    </row>
    <row r="18" spans="1:22" x14ac:dyDescent="0.25">
      <c r="A18" t="s">
        <v>5</v>
      </c>
      <c r="B18" s="1" t="s">
        <v>4</v>
      </c>
      <c r="C18" s="28" t="s">
        <v>3</v>
      </c>
      <c r="D18" s="27" t="str">
        <f>F4</f>
        <v>c(Ag)</v>
      </c>
      <c r="E18" s="1" t="str">
        <f>F5</f>
        <v>c(Cl)</v>
      </c>
      <c r="F18" s="26" t="str">
        <f>F6</f>
        <v>c(CrO4)</v>
      </c>
      <c r="G18" s="24" t="str">
        <f>"p("&amp;B4&amp;")"</f>
        <v>p(Ag)</v>
      </c>
      <c r="H18" s="23" t="str">
        <f>"p("&amp;B5&amp;")"</f>
        <v>p(Cl)</v>
      </c>
      <c r="I18" s="58" t="str">
        <f>"log ["&amp;B4&amp;"] ind"</f>
        <v>log [Ag] ind</v>
      </c>
      <c r="J18" t="s">
        <v>1</v>
      </c>
      <c r="K18" t="str">
        <f>"log ["&amp;B4&amp;"] min"</f>
        <v>log [Ag] min</v>
      </c>
      <c r="M18" t="s">
        <v>2</v>
      </c>
      <c r="N18" t="s">
        <v>1</v>
      </c>
      <c r="U18" s="22"/>
      <c r="V18" s="22"/>
    </row>
    <row r="19" spans="1:22" x14ac:dyDescent="0.25">
      <c r="B19" s="18">
        <v>0</v>
      </c>
      <c r="C19" s="12">
        <f t="shared" ref="C19:C61" si="0">D19*D$5-E19*D$4</f>
        <v>-0.01</v>
      </c>
      <c r="D19" s="25">
        <f t="shared" ref="D19:D61" si="1">B19*G$4/(B19+G$9)</f>
        <v>0</v>
      </c>
      <c r="E19" s="4">
        <f t="shared" ref="E19:E61" si="2">G$9*G$5/(B19+G$9)</f>
        <v>0.01</v>
      </c>
      <c r="F19" s="14">
        <f t="shared" ref="F19:F61" si="3">G$9*G$6/(B19+G$9)</f>
        <v>0.01</v>
      </c>
      <c r="G19" s="24"/>
      <c r="H19" s="23"/>
      <c r="I19" s="5"/>
      <c r="O19" s="7"/>
      <c r="P19" s="7"/>
      <c r="Q19" s="6"/>
      <c r="R19" s="6"/>
      <c r="S19" s="3"/>
      <c r="T19" s="6"/>
      <c r="U19" s="22"/>
      <c r="V19" s="21"/>
    </row>
    <row r="20" spans="1:22" x14ac:dyDescent="0.25">
      <c r="A20" s="19">
        <v>0.1</v>
      </c>
      <c r="B20" s="18">
        <f t="shared" ref="B20:B42" si="4">G$11*A20</f>
        <v>1</v>
      </c>
      <c r="C20" s="12">
        <f t="shared" si="0"/>
        <v>-8.1818181818181825E-3</v>
      </c>
      <c r="D20" s="16">
        <f t="shared" si="1"/>
        <v>9.0909090909090909E-4</v>
      </c>
      <c r="E20" s="15">
        <f t="shared" si="2"/>
        <v>9.0909090909090922E-3</v>
      </c>
      <c r="F20" s="14">
        <f t="shared" si="3"/>
        <v>9.0909090909090922E-3</v>
      </c>
      <c r="G20" s="13">
        <f>[1]!pKs_exato(J$4,D20,E20,D$4,D$5,IF(C$4&gt;0,0,1))</f>
        <v>9.8127496242523193</v>
      </c>
      <c r="H20" s="8">
        <f>[1]!pKs_exato(J$4,D20,E20,D$4,D$5,IF(C$5&gt;0,0,1))</f>
        <v>9.8127496242523193</v>
      </c>
      <c r="I20" s="5">
        <f>[1]!pKs_exato(J$6,IF(C$6&lt;0,0,F20),IF(C$6&lt;0,F20,0),IF(C$6&lt;0,D$7,D$6),IF(C$6&lt;0,D$6,D$7),IF(C$6&lt;0,0,1))</f>
        <v>5.2287076413631439</v>
      </c>
      <c r="J20" t="str">
        <f t="shared" ref="J20:J61" si="5">IF(G20&gt;I20,"","ppt")</f>
        <v/>
      </c>
      <c r="K20">
        <f t="shared" ref="K20:K61" si="6">E$8+D$8*(F$2-H$2)</f>
        <v>1.7000000000000002</v>
      </c>
      <c r="L20" t="str">
        <f t="shared" ref="L20:L61" si="7">IF(G20&gt;K20,"","ppt")</f>
        <v/>
      </c>
      <c r="M20" s="7">
        <f t="shared" ref="M20:M61" si="8">2*G20-LOG(F20)</f>
        <v>21.666891933662864</v>
      </c>
      <c r="N20" s="7" t="str">
        <f t="shared" ref="N20:N61" si="9">IF(M20&gt;J$7,"","ppt")</f>
        <v/>
      </c>
      <c r="O20" s="7"/>
      <c r="P20" s="7"/>
      <c r="Q20" s="6"/>
      <c r="R20" s="6"/>
      <c r="S20" s="3"/>
      <c r="T20" s="5"/>
      <c r="U20" s="22"/>
      <c r="V20" s="21"/>
    </row>
    <row r="21" spans="1:22" x14ac:dyDescent="0.25">
      <c r="A21" s="19">
        <v>0.2</v>
      </c>
      <c r="B21" s="18">
        <f t="shared" si="4"/>
        <v>2</v>
      </c>
      <c r="C21" s="12">
        <f t="shared" si="0"/>
        <v>-6.6666666666666662E-3</v>
      </c>
      <c r="D21" s="16">
        <f t="shared" si="1"/>
        <v>1.6666666666666668E-3</v>
      </c>
      <c r="E21" s="15">
        <f t="shared" si="2"/>
        <v>8.3333333333333332E-3</v>
      </c>
      <c r="F21" s="14">
        <f t="shared" si="3"/>
        <v>8.3333333333333332E-3</v>
      </c>
      <c r="G21" s="13">
        <f>[1]!pKs_exato(J$4,D21,E21,D$4,D$5,IF(C$4&gt;0,0,1))</f>
        <v>9.723808765411377</v>
      </c>
      <c r="H21" s="8">
        <f>[1]!pKs_exato(J$4,D21,E21,D$4,D$5,IF(C$5&gt;0,0,1))</f>
        <v>9.723808765411377</v>
      </c>
      <c r="I21" s="5">
        <f>[1]!pKs_exato(J$6,IF(C$6&lt;0,0,F21),IF(C$6&lt;0,F21,0),IF(C$6&lt;0,D$7,D$6),IF(C$6&lt;0,D$6,D$7),IF(C$6&lt;0,0,1))</f>
        <v>5.2098232507705688</v>
      </c>
      <c r="J21" t="str">
        <f t="shared" si="5"/>
        <v/>
      </c>
      <c r="K21">
        <f t="shared" si="6"/>
        <v>1.7000000000000002</v>
      </c>
      <c r="L21" t="str">
        <f t="shared" si="7"/>
        <v/>
      </c>
      <c r="M21" s="7">
        <f t="shared" si="8"/>
        <v>21.526798776870379</v>
      </c>
      <c r="N21" s="7" t="str">
        <f t="shared" si="9"/>
        <v/>
      </c>
      <c r="O21" s="7"/>
      <c r="P21" s="7"/>
      <c r="Q21" s="6"/>
      <c r="R21" s="6"/>
      <c r="S21" s="3"/>
      <c r="T21" s="5"/>
      <c r="V21" s="5"/>
    </row>
    <row r="22" spans="1:22" x14ac:dyDescent="0.25">
      <c r="A22" s="19">
        <v>0.25</v>
      </c>
      <c r="B22" s="18">
        <f t="shared" si="4"/>
        <v>2.5</v>
      </c>
      <c r="C22" s="12">
        <f t="shared" si="0"/>
        <v>-6.0000000000000001E-3</v>
      </c>
      <c r="D22" s="16">
        <f t="shared" si="1"/>
        <v>2E-3</v>
      </c>
      <c r="E22" s="15">
        <f t="shared" si="2"/>
        <v>8.0000000000000002E-3</v>
      </c>
      <c r="F22" s="14">
        <f t="shared" si="3"/>
        <v>8.0000000000000002E-3</v>
      </c>
      <c r="G22" s="13">
        <f>[1]!pKs_exato(J$4,D22,E22,D$4,D$5,IF(C$4&gt;0,0,1))</f>
        <v>9.6780514717102051</v>
      </c>
      <c r="H22" s="8">
        <f>[1]!pKs_exato(J$4,D22,E22,D$4,D$5,IF(C$5&gt;0,0,1))</f>
        <v>9.6780514717102051</v>
      </c>
      <c r="I22" s="5">
        <f>[1]!pKs_exato(J$6,IF(C$6&lt;0,0,F22),IF(C$6&lt;0,F22,0),IF(C$6&lt;0,D$7,D$6),IF(C$6&lt;0,D$6,D$7),IF(C$6&lt;0,0,1))</f>
        <v>5.2009639143943787</v>
      </c>
      <c r="J22" t="str">
        <f t="shared" si="5"/>
        <v/>
      </c>
      <c r="K22">
        <f t="shared" si="6"/>
        <v>1.7000000000000002</v>
      </c>
      <c r="L22" t="str">
        <f t="shared" si="7"/>
        <v/>
      </c>
      <c r="M22" s="7">
        <f t="shared" si="8"/>
        <v>21.453012956428466</v>
      </c>
      <c r="N22" s="7" t="str">
        <f t="shared" si="9"/>
        <v/>
      </c>
      <c r="O22" s="7"/>
      <c r="P22" s="7"/>
      <c r="Q22" s="6"/>
      <c r="R22" s="6"/>
      <c r="S22" s="3"/>
      <c r="T22" s="5"/>
      <c r="V22" s="5"/>
    </row>
    <row r="23" spans="1:22" x14ac:dyDescent="0.25">
      <c r="A23" s="19">
        <v>0.3</v>
      </c>
      <c r="B23" s="18">
        <f t="shared" si="4"/>
        <v>3</v>
      </c>
      <c r="C23" s="12">
        <f t="shared" si="0"/>
        <v>-5.3846153846153853E-3</v>
      </c>
      <c r="D23" s="16">
        <f t="shared" si="1"/>
        <v>2.3076923076923075E-3</v>
      </c>
      <c r="E23" s="15">
        <f t="shared" si="2"/>
        <v>7.6923076923076927E-3</v>
      </c>
      <c r="F23" s="14">
        <f t="shared" si="3"/>
        <v>7.6923076923076927E-3</v>
      </c>
      <c r="G23" s="13">
        <f>[1]!pKs_exato(J$4,D23,E23,D$4,D$5,IF(C$4&gt;0,0,1))</f>
        <v>9.6310544013977051</v>
      </c>
      <c r="H23" s="8">
        <f>[1]!pKs_exato(J$4,D23,E23,D$4,D$5,IF(C$5&gt;0,0,1))</f>
        <v>9.6310544013977051</v>
      </c>
      <c r="I23" s="5">
        <f>[1]!pKs_exato(J$6,IF(C$6&lt;0,0,F23),IF(C$6&lt;0,F23,0),IF(C$6&lt;0,D$7,D$6),IF(C$6&lt;0,D$6,D$7),IF(C$6&lt;0,0,1))</f>
        <v>5.1924523711204529</v>
      </c>
      <c r="J23" t="str">
        <f t="shared" si="5"/>
        <v/>
      </c>
      <c r="K23">
        <f t="shared" si="6"/>
        <v>1.7000000000000002</v>
      </c>
      <c r="L23" t="str">
        <f t="shared" si="7"/>
        <v/>
      </c>
      <c r="M23" s="7">
        <f t="shared" si="8"/>
        <v>21.376052155102247</v>
      </c>
      <c r="N23" s="7" t="str">
        <f t="shared" si="9"/>
        <v/>
      </c>
      <c r="O23" s="7"/>
      <c r="P23" s="7"/>
      <c r="Q23" s="6"/>
      <c r="R23" s="6"/>
      <c r="S23" s="3"/>
      <c r="T23" s="5"/>
      <c r="V23" s="5"/>
    </row>
    <row r="24" spans="1:22" x14ac:dyDescent="0.25">
      <c r="A24" s="19">
        <v>0.4</v>
      </c>
      <c r="B24" s="18">
        <f t="shared" si="4"/>
        <v>4</v>
      </c>
      <c r="C24" s="12">
        <f t="shared" si="0"/>
        <v>-4.2857142857142868E-3</v>
      </c>
      <c r="D24" s="16">
        <f t="shared" si="1"/>
        <v>2.8571428571428571E-3</v>
      </c>
      <c r="E24" s="15">
        <f t="shared" si="2"/>
        <v>7.1428571428571435E-3</v>
      </c>
      <c r="F24" s="14">
        <f t="shared" si="3"/>
        <v>7.1428571428571435E-3</v>
      </c>
      <c r="G24" s="13">
        <f>[1]!pKs_exato(J$4,D24,E24,D$4,D$5,IF(C$4&gt;0,0,1))</f>
        <v>9.5319223403930664</v>
      </c>
      <c r="H24" s="8">
        <f>[1]!pKs_exato(J$4,D24,E24,D$4,D$5,IF(C$5&gt;0,0,1))</f>
        <v>9.5319223403930664</v>
      </c>
      <c r="I24" s="5">
        <f>[1]!pKs_exato(J$6,IF(C$6&lt;0,0,F24),IF(C$6&lt;0,F24,0),IF(C$6&lt;0,D$7,D$6),IF(C$6&lt;0,D$6,D$7),IF(C$6&lt;0,0,1))</f>
        <v>5.1763707399368286</v>
      </c>
      <c r="J24" t="str">
        <f t="shared" si="5"/>
        <v/>
      </c>
      <c r="K24">
        <f t="shared" si="6"/>
        <v>1.7000000000000002</v>
      </c>
      <c r="L24" t="str">
        <f t="shared" si="7"/>
        <v/>
      </c>
      <c r="M24" s="7">
        <f t="shared" si="8"/>
        <v>21.209972716464371</v>
      </c>
      <c r="N24" s="7" t="str">
        <f t="shared" si="9"/>
        <v/>
      </c>
      <c r="O24" s="7"/>
      <c r="P24" s="7"/>
      <c r="Q24" s="6"/>
      <c r="R24" s="6"/>
      <c r="S24" s="3"/>
      <c r="T24" s="5"/>
      <c r="V24" s="5"/>
    </row>
    <row r="25" spans="1:22" x14ac:dyDescent="0.25">
      <c r="A25" s="19">
        <v>0.5</v>
      </c>
      <c r="B25" s="18">
        <f t="shared" si="4"/>
        <v>5</v>
      </c>
      <c r="C25" s="12">
        <f t="shared" si="0"/>
        <v>-3.3333333333333335E-3</v>
      </c>
      <c r="D25" s="16">
        <f t="shared" si="1"/>
        <v>3.3333333333333335E-3</v>
      </c>
      <c r="E25" s="15">
        <f t="shared" si="2"/>
        <v>6.6666666666666671E-3</v>
      </c>
      <c r="F25" s="14">
        <f t="shared" si="3"/>
        <v>6.6666666666666671E-3</v>
      </c>
      <c r="G25" s="13">
        <f>[1]!pKs_exato(J$4,D25,E25,D$4,D$5,IF(C$4&gt;0,0,1))</f>
        <v>9.4227790832519531</v>
      </c>
      <c r="H25" s="8">
        <f>[1]!pKs_exato(J$4,D25,E25,D$4,D$5,IF(C$5&gt;0,0,1))</f>
        <v>9.4227790832519531</v>
      </c>
      <c r="I25" s="5">
        <f>[1]!pKs_exato(J$6,IF(C$6&lt;0,0,F25),IF(C$6&lt;0,F25,0),IF(C$6&lt;0,D$7,D$6),IF(C$6&lt;0,D$6,D$7),IF(C$6&lt;0,0,1))</f>
        <v>5.1614001393318176</v>
      </c>
      <c r="J25" t="str">
        <f t="shared" si="5"/>
        <v/>
      </c>
      <c r="K25">
        <f t="shared" si="6"/>
        <v>1.7000000000000002</v>
      </c>
      <c r="L25" t="str">
        <f t="shared" si="7"/>
        <v/>
      </c>
      <c r="M25" s="7">
        <f t="shared" si="8"/>
        <v>21.021649425559588</v>
      </c>
      <c r="N25" s="7" t="str">
        <f t="shared" si="9"/>
        <v/>
      </c>
      <c r="O25" s="7"/>
      <c r="P25" s="7"/>
      <c r="Q25" s="6"/>
      <c r="R25" s="6"/>
      <c r="S25" s="3"/>
      <c r="T25" s="5"/>
      <c r="V25" s="5"/>
    </row>
    <row r="26" spans="1:22" x14ac:dyDescent="0.25">
      <c r="A26" s="19">
        <v>0.5</v>
      </c>
      <c r="B26" s="18">
        <f t="shared" si="4"/>
        <v>5</v>
      </c>
      <c r="C26" s="12">
        <f t="shared" si="0"/>
        <v>-3.3333333333333335E-3</v>
      </c>
      <c r="D26" s="16">
        <f t="shared" si="1"/>
        <v>3.3333333333333335E-3</v>
      </c>
      <c r="E26" s="15">
        <f t="shared" si="2"/>
        <v>6.6666666666666671E-3</v>
      </c>
      <c r="F26" s="14">
        <f t="shared" si="3"/>
        <v>6.6666666666666671E-3</v>
      </c>
      <c r="G26" s="13">
        <f>[1]!pKs_exato(J$4,D26,E26,D$4,D$5,IF(C$4&gt;0,0,1))</f>
        <v>9.4227790832519531</v>
      </c>
      <c r="H26" s="8">
        <f>[1]!pKs_exato(J$4,D26,E26,D$4,D$5,IF(C$5&gt;0,0,1))</f>
        <v>9.4227790832519531</v>
      </c>
      <c r="I26" s="5">
        <f>[1]!pKs_exato(J$6,IF(C$6&lt;0,0,F26),IF(C$6&lt;0,F26,0),IF(C$6&lt;0,D$7,D$6),IF(C$6&lt;0,D$6,D$7),IF(C$6&lt;0,0,1))</f>
        <v>5.1614001393318176</v>
      </c>
      <c r="J26" t="str">
        <f t="shared" si="5"/>
        <v/>
      </c>
      <c r="K26">
        <f t="shared" si="6"/>
        <v>1.7000000000000002</v>
      </c>
      <c r="L26" t="str">
        <f t="shared" si="7"/>
        <v/>
      </c>
      <c r="M26" s="7">
        <f t="shared" si="8"/>
        <v>21.021649425559588</v>
      </c>
      <c r="N26" s="7" t="str">
        <f t="shared" si="9"/>
        <v/>
      </c>
      <c r="O26" s="7"/>
      <c r="P26" s="7"/>
      <c r="Q26" s="6"/>
      <c r="R26" s="6"/>
      <c r="S26" s="3"/>
      <c r="T26" s="5"/>
      <c r="V26" s="5"/>
    </row>
    <row r="27" spans="1:22" x14ac:dyDescent="0.25">
      <c r="A27" s="19">
        <v>0.6</v>
      </c>
      <c r="B27" s="18">
        <f t="shared" si="4"/>
        <v>6</v>
      </c>
      <c r="C27" s="12">
        <f t="shared" si="0"/>
        <v>-2.5000000000000005E-3</v>
      </c>
      <c r="D27" s="16">
        <f t="shared" si="1"/>
        <v>3.7499999999999999E-3</v>
      </c>
      <c r="E27" s="15">
        <f t="shared" si="2"/>
        <v>6.2500000000000003E-3</v>
      </c>
      <c r="F27" s="14">
        <f t="shared" si="3"/>
        <v>6.2500000000000003E-3</v>
      </c>
      <c r="G27" s="13">
        <f>[1]!pKs_exato(J$4,D27,E27,D$4,D$5,IF(C$4&gt;0,0,1))</f>
        <v>9.2978405952453613</v>
      </c>
      <c r="H27" s="8">
        <f>[1]!pKs_exato(J$4,D27,E27,D$4,D$5,IF(C$5&gt;0,0,1))</f>
        <v>9.2978405952453613</v>
      </c>
      <c r="I27" s="5">
        <f>[1]!pKs_exato(J$6,IF(C$6&lt;0,0,F27),IF(C$6&lt;0,F27,0),IF(C$6&lt;0,D$7,D$6),IF(C$6&lt;0,D$6,D$7),IF(C$6&lt;0,0,1))</f>
        <v>5.1473972201347351</v>
      </c>
      <c r="J27" t="str">
        <f t="shared" si="5"/>
        <v/>
      </c>
      <c r="K27">
        <f t="shared" si="6"/>
        <v>1.7000000000000002</v>
      </c>
      <c r="L27" t="str">
        <f t="shared" si="7"/>
        <v/>
      </c>
      <c r="M27" s="7">
        <f t="shared" si="8"/>
        <v>20.799801173146648</v>
      </c>
      <c r="N27" s="7" t="str">
        <f t="shared" si="9"/>
        <v/>
      </c>
      <c r="O27" s="7"/>
      <c r="P27" s="7"/>
      <c r="Q27" s="6"/>
      <c r="R27" s="6"/>
      <c r="S27" s="3"/>
      <c r="T27" s="5"/>
      <c r="V27" s="5"/>
    </row>
    <row r="28" spans="1:22" x14ac:dyDescent="0.25">
      <c r="A28" s="19">
        <v>0.7</v>
      </c>
      <c r="B28" s="18">
        <f t="shared" si="4"/>
        <v>7</v>
      </c>
      <c r="C28" s="12">
        <f t="shared" si="0"/>
        <v>-1.7647058823529408E-3</v>
      </c>
      <c r="D28" s="16">
        <f t="shared" si="1"/>
        <v>4.1176470588235297E-3</v>
      </c>
      <c r="E28" s="15">
        <f t="shared" si="2"/>
        <v>5.8823529411764705E-3</v>
      </c>
      <c r="F28" s="14">
        <f t="shared" si="3"/>
        <v>5.8823529411764705E-3</v>
      </c>
      <c r="G28" s="13">
        <f>[1]!pKs_exato(J$4,D28,E28,D$4,D$5,IF(C$4&gt;0,0,1))</f>
        <v>9.146571159362793</v>
      </c>
      <c r="H28" s="8">
        <f>[1]!pKs_exato(J$4,D28,E28,D$4,D$5,IF(C$5&gt;0,0,1))</f>
        <v>9.146571159362793</v>
      </c>
      <c r="I28" s="5">
        <f>[1]!pKs_exato(J$6,IF(C$6&lt;0,0,F28),IF(C$6&lt;0,F28,0),IF(C$6&lt;0,D$7,D$6),IF(C$6&lt;0,D$6,D$7),IF(C$6&lt;0,0,1))</f>
        <v>5.1342445611953735</v>
      </c>
      <c r="J28" t="str">
        <f t="shared" si="5"/>
        <v/>
      </c>
      <c r="K28">
        <f t="shared" si="6"/>
        <v>1.7000000000000002</v>
      </c>
      <c r="L28" t="str">
        <f t="shared" si="7"/>
        <v/>
      </c>
      <c r="M28" s="7">
        <f t="shared" si="8"/>
        <v>20.523591240103862</v>
      </c>
      <c r="N28" s="7" t="str">
        <f t="shared" si="9"/>
        <v/>
      </c>
      <c r="O28" s="7"/>
      <c r="P28" s="7"/>
      <c r="Q28" s="6"/>
      <c r="R28" s="6"/>
      <c r="S28" s="3"/>
      <c r="T28" s="5"/>
      <c r="V28" s="5"/>
    </row>
    <row r="29" spans="1:22" x14ac:dyDescent="0.25">
      <c r="A29" s="19">
        <v>0.75</v>
      </c>
      <c r="B29" s="18">
        <f t="shared" si="4"/>
        <v>7.5</v>
      </c>
      <c r="C29" s="12">
        <f t="shared" si="0"/>
        <v>-1.4285714285714284E-3</v>
      </c>
      <c r="D29" s="16">
        <f t="shared" si="1"/>
        <v>4.2857142857142859E-3</v>
      </c>
      <c r="E29" s="15">
        <f t="shared" si="2"/>
        <v>5.7142857142857143E-3</v>
      </c>
      <c r="F29" s="14">
        <f t="shared" si="3"/>
        <v>5.7142857142857143E-3</v>
      </c>
      <c r="G29" s="13">
        <f>[1]!pKs_exato(J$4,D29,E29,D$4,D$5,IF(C$4&gt;0,0,1))</f>
        <v>9.0548038482666016</v>
      </c>
      <c r="H29" s="8">
        <f>[1]!pKs_exato(J$4,D29,E29,D$4,D$5,IF(C$5&gt;0,0,1))</f>
        <v>9.0548038482666016</v>
      </c>
      <c r="I29" s="5">
        <f>[1]!pKs_exato(J$6,IF(C$6&lt;0,0,F29),IF(C$6&lt;0,F29,0),IF(C$6&lt;0,D$7,D$6),IF(C$6&lt;0,D$6,D$7),IF(C$6&lt;0,0,1))</f>
        <v>5.1279559731483459</v>
      </c>
      <c r="J29" t="str">
        <f t="shared" si="5"/>
        <v/>
      </c>
      <c r="K29">
        <f t="shared" si="6"/>
        <v>1.7000000000000002</v>
      </c>
      <c r="L29" t="str">
        <f t="shared" si="7"/>
        <v/>
      </c>
      <c r="M29" s="7">
        <f t="shared" si="8"/>
        <v>20.352645745219498</v>
      </c>
      <c r="N29" s="7" t="str">
        <f t="shared" si="9"/>
        <v/>
      </c>
      <c r="O29" s="7"/>
      <c r="P29" s="7"/>
      <c r="Q29" s="6"/>
      <c r="R29" s="6"/>
      <c r="S29" s="3"/>
      <c r="T29" s="5"/>
      <c r="V29" s="5"/>
    </row>
    <row r="30" spans="1:22" x14ac:dyDescent="0.25">
      <c r="A30" s="19">
        <v>0.85</v>
      </c>
      <c r="B30" s="18">
        <f t="shared" si="4"/>
        <v>8.5</v>
      </c>
      <c r="C30" s="12">
        <f t="shared" si="0"/>
        <v>-8.108108108108112E-4</v>
      </c>
      <c r="D30" s="16">
        <f t="shared" si="1"/>
        <v>4.5945945945945945E-3</v>
      </c>
      <c r="E30" s="15">
        <f t="shared" si="2"/>
        <v>5.4054054054054057E-3</v>
      </c>
      <c r="F30" s="14">
        <f t="shared" si="3"/>
        <v>5.4054054054054057E-3</v>
      </c>
      <c r="G30" s="13">
        <f>[1]!pKs_exato(J$4,D30,E30,D$4,D$5,IF(C$4&gt;0,0,1))</f>
        <v>8.8088226318359375</v>
      </c>
      <c r="H30" s="8">
        <f>[1]!pKs_exato(J$4,D30,E30,D$4,D$5,IF(C$5&gt;0,0,1))</f>
        <v>8.8088226318359375</v>
      </c>
      <c r="I30" s="5">
        <f>[1]!pKs_exato(J$6,IF(C$6&lt;0,0,F30),IF(C$6&lt;0,F30,0),IF(C$6&lt;0,D$7,D$6),IF(C$6&lt;0,D$6,D$7),IF(C$6&lt;0,0,1))</f>
        <v>5.1159012317657471</v>
      </c>
      <c r="J30" t="str">
        <f t="shared" si="5"/>
        <v/>
      </c>
      <c r="K30">
        <f t="shared" si="6"/>
        <v>1.7000000000000002</v>
      </c>
      <c r="L30" t="str">
        <f t="shared" si="7"/>
        <v/>
      </c>
      <c r="M30" s="7">
        <f t="shared" si="8"/>
        <v>19.884816992074889</v>
      </c>
      <c r="N30" s="7" t="str">
        <f t="shared" si="9"/>
        <v/>
      </c>
      <c r="O30" s="7"/>
      <c r="P30" s="7"/>
      <c r="Q30" s="6"/>
      <c r="R30" s="6"/>
      <c r="S30" s="3"/>
      <c r="T30" s="5"/>
      <c r="V30" s="5"/>
    </row>
    <row r="31" spans="1:22" x14ac:dyDescent="0.25">
      <c r="A31" s="19">
        <v>0.9</v>
      </c>
      <c r="B31" s="18">
        <f t="shared" si="4"/>
        <v>9</v>
      </c>
      <c r="C31" s="12">
        <f t="shared" si="0"/>
        <v>-5.2631578947368463E-4</v>
      </c>
      <c r="D31" s="16">
        <f t="shared" si="1"/>
        <v>4.7368421052631574E-3</v>
      </c>
      <c r="E31" s="15">
        <f t="shared" si="2"/>
        <v>5.263157894736842E-3</v>
      </c>
      <c r="F31" s="14">
        <f t="shared" si="3"/>
        <v>5.263157894736842E-3</v>
      </c>
      <c r="G31" s="13">
        <f>[1]!pKs_exato(J$4,D31,E31,D$4,D$5,IF(C$4&gt;0,0,1))</f>
        <v>8.6211490631103516</v>
      </c>
      <c r="H31" s="8">
        <f>[1]!pKs_exato(J$4,D31,E31,D$4,D$5,IF(C$5&gt;0,0,1))</f>
        <v>8.6211490631103516</v>
      </c>
      <c r="I31" s="5">
        <f>[1]!pKs_exato(J$6,IF(C$6&lt;0,0,F31),IF(C$6&lt;0,F31,0),IF(C$6&lt;0,D$7,D$6),IF(C$6&lt;0,D$6,D$7),IF(C$6&lt;0,0,1))</f>
        <v>5.1101166009902954</v>
      </c>
      <c r="J31" t="str">
        <f t="shared" si="5"/>
        <v/>
      </c>
      <c r="K31">
        <f t="shared" si="6"/>
        <v>1.7000000000000002</v>
      </c>
      <c r="L31" t="str">
        <f t="shared" si="7"/>
        <v/>
      </c>
      <c r="M31" s="7">
        <f t="shared" si="8"/>
        <v>19.521051727173532</v>
      </c>
      <c r="N31" s="7" t="str">
        <f t="shared" si="9"/>
        <v/>
      </c>
      <c r="O31" s="7"/>
      <c r="P31" s="7"/>
      <c r="Q31" s="6"/>
      <c r="R31" s="6"/>
      <c r="S31" s="3"/>
      <c r="T31" s="5"/>
      <c r="V31" s="5"/>
    </row>
    <row r="32" spans="1:22" x14ac:dyDescent="0.25">
      <c r="A32" s="19">
        <v>1</v>
      </c>
      <c r="B32" s="18">
        <f t="shared" si="4"/>
        <v>10</v>
      </c>
      <c r="C32" s="12">
        <f t="shared" si="0"/>
        <v>0</v>
      </c>
      <c r="D32" s="16">
        <f t="shared" si="1"/>
        <v>5.0000000000000001E-3</v>
      </c>
      <c r="E32" s="15">
        <f t="shared" si="2"/>
        <v>5.0000000000000001E-3</v>
      </c>
      <c r="F32" s="14">
        <f t="shared" si="3"/>
        <v>5.0000000000000001E-3</v>
      </c>
      <c r="G32" s="13">
        <f>[1]!pKs_exato(J$4,D32,E32,D$4,D$5,IF(C$4&gt;0,0,1))</f>
        <v>5.94970703125</v>
      </c>
      <c r="H32" s="8">
        <f>[1]!pKs_exato(J$4,D32,E32,D$4,D$5,IF(C$5&gt;0,0,1))</f>
        <v>5.94970703125</v>
      </c>
      <c r="I32" s="5">
        <f>[1]!pKs_exato(J$6,IF(C$6&lt;0,0,F32),IF(C$6&lt;0,F32,0),IF(C$6&lt;0,D$7,D$6),IF(C$6&lt;0,D$6,D$7),IF(C$6&lt;0,0,1))</f>
        <v>5.0989913940429688</v>
      </c>
      <c r="J32" t="str">
        <f t="shared" si="5"/>
        <v/>
      </c>
      <c r="K32">
        <f t="shared" si="6"/>
        <v>1.7000000000000002</v>
      </c>
      <c r="L32" t="str">
        <f t="shared" si="7"/>
        <v/>
      </c>
      <c r="M32" s="7">
        <f t="shared" si="8"/>
        <v>14.200444058163981</v>
      </c>
      <c r="N32" s="7" t="str">
        <f t="shared" si="9"/>
        <v/>
      </c>
      <c r="O32" s="7"/>
      <c r="P32" s="7"/>
      <c r="Q32" s="6"/>
      <c r="R32" s="6"/>
      <c r="S32" s="3"/>
      <c r="T32" s="5"/>
      <c r="V32" s="5"/>
    </row>
    <row r="33" spans="1:22" x14ac:dyDescent="0.25">
      <c r="A33" s="19">
        <v>1.1000000000000001</v>
      </c>
      <c r="B33" s="18">
        <f t="shared" si="4"/>
        <v>11</v>
      </c>
      <c r="C33" s="12">
        <f t="shared" si="0"/>
        <v>4.7619047619047554E-4</v>
      </c>
      <c r="D33" s="16">
        <f t="shared" si="1"/>
        <v>5.2380952380952379E-3</v>
      </c>
      <c r="E33" s="15">
        <f t="shared" si="2"/>
        <v>4.7619047619047623E-3</v>
      </c>
      <c r="F33" s="14">
        <f t="shared" si="3"/>
        <v>4.7619047619047623E-3</v>
      </c>
      <c r="G33" s="13">
        <f>[1]!pKs_exato(J$4,D33,E33,D$4,D$5,IF(C$4&gt;0,0,1))</f>
        <v>3.3222198486328125</v>
      </c>
      <c r="H33" s="8">
        <f>[1]!pKs_exato(J$4,D33,E33,D$4,D$5,IF(C$5&gt;0,0,1))</f>
        <v>3.3222198486328125</v>
      </c>
      <c r="I33" s="5">
        <f>[1]!pKs_exato(J$6,IF(C$6&lt;0,0,F33),IF(C$6&lt;0,F33,0),IF(C$6&lt;0,D$7,D$6),IF(C$6&lt;0,D$6,D$7),IF(C$6&lt;0,0,1))</f>
        <v>5.0884097814559937</v>
      </c>
      <c r="J33" t="str">
        <f t="shared" si="5"/>
        <v>ppt</v>
      </c>
      <c r="K33">
        <f t="shared" si="6"/>
        <v>1.7000000000000002</v>
      </c>
      <c r="L33" t="str">
        <f t="shared" si="7"/>
        <v/>
      </c>
      <c r="M33" s="7">
        <f t="shared" si="8"/>
        <v>8.9666589919995445</v>
      </c>
      <c r="N33" s="7" t="str">
        <f t="shared" si="9"/>
        <v/>
      </c>
      <c r="O33" s="7"/>
      <c r="P33" s="7"/>
      <c r="Q33" s="6"/>
      <c r="R33" s="6"/>
      <c r="S33" s="3"/>
      <c r="T33" s="5"/>
      <c r="V33" s="5"/>
    </row>
    <row r="34" spans="1:22" x14ac:dyDescent="0.25">
      <c r="A34" s="19">
        <v>1.1499999999999999</v>
      </c>
      <c r="B34" s="18">
        <f t="shared" si="4"/>
        <v>11.5</v>
      </c>
      <c r="C34" s="12">
        <f t="shared" si="0"/>
        <v>6.976744186046515E-4</v>
      </c>
      <c r="D34" s="16">
        <f t="shared" si="1"/>
        <v>5.3488372093023259E-3</v>
      </c>
      <c r="E34" s="15">
        <f t="shared" si="2"/>
        <v>4.6511627906976744E-3</v>
      </c>
      <c r="F34" s="14">
        <f t="shared" si="3"/>
        <v>4.6511627906976744E-3</v>
      </c>
      <c r="G34" s="13">
        <f>[1]!pKs_exato(J$4,D34,E34,D$4,D$5,IF(C$4&gt;0,0,1))</f>
        <v>3.1563472747802734</v>
      </c>
      <c r="H34" s="8">
        <f>[1]!pKs_exato(J$4,D34,E34,D$4,D$5,IF(C$5&gt;0,0,1))</f>
        <v>3.1563472747802734</v>
      </c>
      <c r="I34" s="5">
        <f>[1]!pKs_exato(J$6,IF(C$6&lt;0,0,F34),IF(C$6&lt;0,F34,0),IF(C$6&lt;0,D$7,D$6),IF(C$6&lt;0,D$6,D$7),IF(C$6&lt;0,0,1))</f>
        <v>5.0833070278167725</v>
      </c>
      <c r="J34" t="str">
        <f t="shared" si="5"/>
        <v>ppt</v>
      </c>
      <c r="K34">
        <f t="shared" si="6"/>
        <v>1.7000000000000002</v>
      </c>
      <c r="L34" t="str">
        <f t="shared" si="7"/>
        <v/>
      </c>
      <c r="M34" s="7">
        <f t="shared" si="8"/>
        <v>8.6451330094761527</v>
      </c>
      <c r="N34" s="7" t="str">
        <f t="shared" si="9"/>
        <v/>
      </c>
      <c r="O34" s="7"/>
      <c r="P34" s="7"/>
      <c r="Q34" s="6"/>
      <c r="R34" s="6"/>
      <c r="S34" s="3"/>
      <c r="T34" s="5"/>
      <c r="V34" s="5"/>
    </row>
    <row r="35" spans="1:22" x14ac:dyDescent="0.25">
      <c r="A35" s="19">
        <v>1.2</v>
      </c>
      <c r="B35" s="18">
        <f t="shared" si="4"/>
        <v>12</v>
      </c>
      <c r="C35" s="12">
        <f t="shared" si="0"/>
        <v>9.0909090909090801E-4</v>
      </c>
      <c r="D35" s="16">
        <f t="shared" si="1"/>
        <v>5.4545454545454541E-3</v>
      </c>
      <c r="E35" s="15">
        <f t="shared" si="2"/>
        <v>4.5454545454545461E-3</v>
      </c>
      <c r="F35" s="14">
        <f t="shared" si="3"/>
        <v>4.5454545454545461E-3</v>
      </c>
      <c r="G35" s="13">
        <f>[1]!pKs_exato(J$4,D35,E35,D$4,D$5,IF(C$4&gt;0,0,1))</f>
        <v>3.0413913726806641</v>
      </c>
      <c r="H35" s="8">
        <f>[1]!pKs_exato(J$4,D35,E35,D$4,D$5,IF(C$5&gt;0,0,1))</f>
        <v>3.0413913726806641</v>
      </c>
      <c r="I35" s="5">
        <f>[1]!pKs_exato(J$6,IF(C$6&lt;0,0,F35),IF(C$6&lt;0,F35,0),IF(C$6&lt;0,D$7,D$6),IF(C$6&lt;0,D$6,D$7),IF(C$6&lt;0,0,1))</f>
        <v>5.0783216953277588</v>
      </c>
      <c r="J35" t="str">
        <f t="shared" si="5"/>
        <v>ppt</v>
      </c>
      <c r="K35">
        <f t="shared" si="6"/>
        <v>1.7000000000000002</v>
      </c>
      <c r="L35" t="str">
        <f t="shared" si="7"/>
        <v/>
      </c>
      <c r="M35" s="7">
        <f t="shared" si="8"/>
        <v>8.4252054261835347</v>
      </c>
      <c r="N35" s="7" t="str">
        <f t="shared" si="9"/>
        <v/>
      </c>
      <c r="O35" s="7"/>
      <c r="P35" s="7"/>
      <c r="Q35" s="6"/>
      <c r="R35" s="6"/>
      <c r="S35" s="3"/>
      <c r="T35" s="5"/>
      <c r="V35" s="5"/>
    </row>
    <row r="36" spans="1:22" x14ac:dyDescent="0.25">
      <c r="A36" s="20">
        <v>1.2</v>
      </c>
      <c r="B36" s="18">
        <f t="shared" si="4"/>
        <v>12</v>
      </c>
      <c r="C36" s="12">
        <f t="shared" si="0"/>
        <v>9.0909090909090801E-4</v>
      </c>
      <c r="D36" s="16">
        <f t="shared" si="1"/>
        <v>5.4545454545454541E-3</v>
      </c>
      <c r="E36" s="15">
        <f t="shared" si="2"/>
        <v>4.5454545454545461E-3</v>
      </c>
      <c r="F36" s="14">
        <f t="shared" si="3"/>
        <v>4.5454545454545461E-3</v>
      </c>
      <c r="G36" s="13">
        <f>[1]!pKs_exato(J$4,D36,E36,D$4,D$5,IF(C$4&gt;0,0,1))</f>
        <v>3.0413913726806641</v>
      </c>
      <c r="H36" s="8">
        <f>[1]!pKs_exato(J$4,D36,E36,D$4,D$5,IF(C$5&gt;0,0,1))</f>
        <v>3.0413913726806641</v>
      </c>
      <c r="I36" s="5">
        <f>[1]!pKs_exato(J$6,IF(C$6&lt;0,0,F36),IF(C$6&lt;0,F36,0),IF(C$6&lt;0,D$7,D$6),IF(C$6&lt;0,D$6,D$7),IF(C$6&lt;0,0,1))</f>
        <v>5.0783216953277588</v>
      </c>
      <c r="J36" t="str">
        <f t="shared" si="5"/>
        <v>ppt</v>
      </c>
      <c r="K36">
        <f t="shared" si="6"/>
        <v>1.7000000000000002</v>
      </c>
      <c r="L36" t="str">
        <f t="shared" si="7"/>
        <v/>
      </c>
      <c r="M36" s="7">
        <f t="shared" si="8"/>
        <v>8.4252054261835347</v>
      </c>
      <c r="N36" s="7" t="str">
        <f t="shared" si="9"/>
        <v/>
      </c>
      <c r="O36" s="7"/>
      <c r="P36" s="7"/>
      <c r="Q36" s="6"/>
      <c r="R36" s="6"/>
      <c r="S36" s="3"/>
      <c r="T36" s="5"/>
      <c r="V36" s="5"/>
    </row>
    <row r="37" spans="1:22" x14ac:dyDescent="0.25">
      <c r="A37" s="19">
        <f>5/4</f>
        <v>1.25</v>
      </c>
      <c r="B37" s="18">
        <f t="shared" si="4"/>
        <v>12.5</v>
      </c>
      <c r="C37" s="12">
        <f t="shared" si="0"/>
        <v>1.1111111111111113E-3</v>
      </c>
      <c r="D37" s="16">
        <f t="shared" si="1"/>
        <v>5.5555555555555558E-3</v>
      </c>
      <c r="E37" s="15">
        <f t="shared" si="2"/>
        <v>4.4444444444444444E-3</v>
      </c>
      <c r="F37" s="14">
        <f t="shared" si="3"/>
        <v>4.4444444444444444E-3</v>
      </c>
      <c r="G37" s="13">
        <f>[1]!pKs_exato(J$4,D37,E37,D$4,D$5,IF(C$4&gt;0,0,1))</f>
        <v>2.9542446136474609</v>
      </c>
      <c r="H37" s="8">
        <f>[1]!pKs_exato(J$4,D37,E37,D$4,D$5,IF(C$5&gt;0,0,1))</f>
        <v>2.9542446136474609</v>
      </c>
      <c r="I37" s="5">
        <f>[1]!pKs_exato(J$6,IF(C$6&lt;0,0,F37),IF(C$6&lt;0,F37,0),IF(C$6&lt;0,D$7,D$6),IF(C$6&lt;0,D$6,D$7),IF(C$6&lt;0,0,1))</f>
        <v>5.0734484195709229</v>
      </c>
      <c r="J37" t="str">
        <f t="shared" si="5"/>
        <v>ppt</v>
      </c>
      <c r="K37">
        <f t="shared" si="6"/>
        <v>1.7000000000000002</v>
      </c>
      <c r="L37" t="str">
        <f t="shared" si="7"/>
        <v/>
      </c>
      <c r="M37" s="7">
        <f t="shared" si="8"/>
        <v>8.2606717454062846</v>
      </c>
      <c r="N37" s="7" t="str">
        <f t="shared" si="9"/>
        <v/>
      </c>
      <c r="O37" s="7"/>
      <c r="P37" s="7"/>
      <c r="Q37" s="6"/>
      <c r="R37" s="6"/>
      <c r="S37" s="3"/>
      <c r="T37" s="5"/>
      <c r="V37" s="5"/>
    </row>
    <row r="38" spans="1:22" x14ac:dyDescent="0.25">
      <c r="A38" s="19">
        <v>1.3</v>
      </c>
      <c r="B38" s="18">
        <f t="shared" si="4"/>
        <v>13</v>
      </c>
      <c r="C38" s="12">
        <f t="shared" si="0"/>
        <v>1.3043478260869566E-3</v>
      </c>
      <c r="D38" s="16">
        <f t="shared" si="1"/>
        <v>5.6521739130434784E-3</v>
      </c>
      <c r="E38" s="15">
        <f t="shared" si="2"/>
        <v>4.3478260869565218E-3</v>
      </c>
      <c r="F38" s="14">
        <f t="shared" si="3"/>
        <v>4.3478260869565218E-3</v>
      </c>
      <c r="G38" s="13">
        <f>[1]!pKs_exato(J$4,D38,E38,D$4,D$5,IF(C$4&gt;0,0,1))</f>
        <v>2.8846073150634766</v>
      </c>
      <c r="H38" s="8">
        <f>[1]!pKs_exato(J$4,D38,E38,D$4,D$5,IF(C$5&gt;0,0,1))</f>
        <v>2.8846073150634766</v>
      </c>
      <c r="I38" s="5">
        <f>[1]!pKs_exato(J$6,IF(C$6&lt;0,0,F38),IF(C$6&lt;0,F38,0),IF(C$6&lt;0,D$7,D$6),IF(C$6&lt;0,D$6,D$7),IF(C$6&lt;0,0,1))</f>
        <v>5.0686824321746826</v>
      </c>
      <c r="J38" t="str">
        <f t="shared" si="5"/>
        <v>ppt</v>
      </c>
      <c r="K38">
        <f t="shared" si="6"/>
        <v>1.7000000000000002</v>
      </c>
      <c r="L38" t="str">
        <f t="shared" si="7"/>
        <v/>
      </c>
      <c r="M38" s="7">
        <f t="shared" si="8"/>
        <v>8.1309424661445462</v>
      </c>
      <c r="N38" s="7" t="str">
        <f t="shared" si="9"/>
        <v/>
      </c>
      <c r="O38" s="7"/>
      <c r="P38" s="7"/>
      <c r="Q38" s="6"/>
      <c r="R38" s="6"/>
      <c r="S38" s="3"/>
      <c r="T38" s="5"/>
      <c r="V38" s="5"/>
    </row>
    <row r="39" spans="1:22" x14ac:dyDescent="0.25">
      <c r="A39" s="20">
        <v>1.5</v>
      </c>
      <c r="B39" s="18">
        <f t="shared" si="4"/>
        <v>15</v>
      </c>
      <c r="C39" s="12">
        <f t="shared" si="0"/>
        <v>2E-3</v>
      </c>
      <c r="D39" s="16">
        <f t="shared" si="1"/>
        <v>6.0000000000000001E-3</v>
      </c>
      <c r="E39" s="15">
        <f t="shared" si="2"/>
        <v>4.0000000000000001E-3</v>
      </c>
      <c r="F39" s="14">
        <f t="shared" si="3"/>
        <v>4.0000000000000001E-3</v>
      </c>
      <c r="G39" s="13">
        <f>[1]!pKs_exato(J$4,D39,E39,D$4,D$5,IF(C$4&gt;0,0,1))</f>
        <v>2.698969841003418</v>
      </c>
      <c r="H39" s="8">
        <f>[1]!pKs_exato(J$4,D39,E39,D$4,D$5,IF(C$5&gt;0,0,1))</f>
        <v>2.698969841003418</v>
      </c>
      <c r="I39" s="5">
        <f>[1]!pKs_exato(J$6,IF(C$6&lt;0,0,F39),IF(C$6&lt;0,F39,0),IF(C$6&lt;0,D$7,D$6),IF(C$6&lt;0,D$6,D$7),IF(C$6&lt;0,0,1))</f>
        <v>5.0506049394607544</v>
      </c>
      <c r="J39" t="str">
        <f t="shared" si="5"/>
        <v>ppt</v>
      </c>
      <c r="K39">
        <f t="shared" si="6"/>
        <v>1.7000000000000002</v>
      </c>
      <c r="L39" t="str">
        <f t="shared" si="7"/>
        <v/>
      </c>
      <c r="M39" s="7">
        <f t="shared" si="8"/>
        <v>7.7958796906788734</v>
      </c>
      <c r="N39" s="7" t="str">
        <f t="shared" si="9"/>
        <v/>
      </c>
      <c r="O39" s="7"/>
      <c r="P39" s="7"/>
      <c r="Q39" s="6"/>
      <c r="R39" s="6"/>
      <c r="S39" s="3"/>
      <c r="T39" s="5"/>
      <c r="V39" s="5"/>
    </row>
    <row r="40" spans="1:22" x14ac:dyDescent="0.25">
      <c r="A40" s="19">
        <v>1.6</v>
      </c>
      <c r="B40" s="18">
        <f t="shared" si="4"/>
        <v>16</v>
      </c>
      <c r="C40" s="12">
        <f t="shared" si="0"/>
        <v>2.3076923076923075E-3</v>
      </c>
      <c r="D40" s="16">
        <f t="shared" si="1"/>
        <v>6.1538461538461538E-3</v>
      </c>
      <c r="E40" s="15">
        <f t="shared" si="2"/>
        <v>3.8461538461538464E-3</v>
      </c>
      <c r="F40" s="14">
        <f t="shared" si="3"/>
        <v>3.8461538461538464E-3</v>
      </c>
      <c r="G40" s="13">
        <f>[1]!pKs_exato(J$4,D40,E40,D$4,D$5,IF(C$4&gt;0,0,1))</f>
        <v>2.6368236541748047</v>
      </c>
      <c r="H40" s="8">
        <f>[1]!pKs_exato(J$4,D40,E40,D$4,D$5,IF(C$5&gt;0,0,1))</f>
        <v>2.6368236541748047</v>
      </c>
      <c r="I40" s="5">
        <f>[1]!pKs_exato(J$6,IF(C$6&lt;0,0,F40),IF(C$6&lt;0,F40,0),IF(C$6&lt;0,D$7,D$6),IF(C$6&lt;0,D$6,D$7),IF(C$6&lt;0,0,1))</f>
        <v>5.0421029329299927</v>
      </c>
      <c r="J40" t="str">
        <f t="shared" si="5"/>
        <v>ppt</v>
      </c>
      <c r="K40">
        <f t="shared" si="6"/>
        <v>1.7000000000000002</v>
      </c>
      <c r="L40" t="str">
        <f t="shared" si="7"/>
        <v/>
      </c>
      <c r="M40" s="7">
        <f t="shared" si="8"/>
        <v>7.6886206563204276</v>
      </c>
      <c r="N40" s="7" t="str">
        <f t="shared" si="9"/>
        <v/>
      </c>
      <c r="O40" s="7"/>
      <c r="P40" s="7"/>
      <c r="Q40" s="6"/>
      <c r="R40" s="6"/>
      <c r="S40" s="3"/>
      <c r="T40" s="5"/>
      <c r="V40" s="5"/>
    </row>
    <row r="41" spans="1:22" x14ac:dyDescent="0.25">
      <c r="A41" s="19">
        <v>1.75</v>
      </c>
      <c r="B41" s="18">
        <f t="shared" si="4"/>
        <v>17.5</v>
      </c>
      <c r="C41" s="12">
        <f t="shared" si="0"/>
        <v>2.7272727272727275E-3</v>
      </c>
      <c r="D41" s="16">
        <f t="shared" si="1"/>
        <v>6.3636363636363638E-3</v>
      </c>
      <c r="E41" s="15">
        <f t="shared" si="2"/>
        <v>3.6363636363636364E-3</v>
      </c>
      <c r="F41" s="14">
        <f t="shared" si="3"/>
        <v>3.6363636363636364E-3</v>
      </c>
      <c r="G41" s="13">
        <f>[1]!pKs_exato(J$4,D41,E41,D$4,D$5,IF(C$4&gt;0,0,1))</f>
        <v>2.5642728805541992</v>
      </c>
      <c r="H41" s="8">
        <f>[1]!pKs_exato(J$4,D41,E41,D$4,D$5,IF(C$5&gt;0,0,1))</f>
        <v>2.5642728805541992</v>
      </c>
      <c r="I41" s="5">
        <f>[1]!pKs_exato(J$6,IF(C$6&lt;0,0,F41),IF(C$6&lt;0,F41,0),IF(C$6&lt;0,D$7,D$6),IF(C$6&lt;0,D$6,D$7),IF(C$6&lt;0,0,1))</f>
        <v>5.0299453735351563</v>
      </c>
      <c r="J41" t="str">
        <f t="shared" si="5"/>
        <v>ppt</v>
      </c>
      <c r="K41">
        <f t="shared" si="6"/>
        <v>1.7000000000000002</v>
      </c>
      <c r="L41" t="str">
        <f t="shared" si="7"/>
        <v/>
      </c>
      <c r="M41" s="7">
        <f t="shared" si="8"/>
        <v>7.5678784549386613</v>
      </c>
      <c r="N41" s="7" t="str">
        <f t="shared" si="9"/>
        <v/>
      </c>
      <c r="O41" s="7"/>
      <c r="P41" s="7"/>
      <c r="Q41" s="6"/>
      <c r="R41" s="6"/>
      <c r="S41" s="3"/>
      <c r="T41" s="5"/>
      <c r="V41" s="5"/>
    </row>
    <row r="42" spans="1:22" x14ac:dyDescent="0.25">
      <c r="A42" s="19">
        <v>2</v>
      </c>
      <c r="B42" s="18">
        <f t="shared" si="4"/>
        <v>20</v>
      </c>
      <c r="C42" s="12">
        <f t="shared" si="0"/>
        <v>3.3333333333333335E-3</v>
      </c>
      <c r="D42" s="16">
        <f t="shared" si="1"/>
        <v>6.6666666666666671E-3</v>
      </c>
      <c r="E42" s="15">
        <f t="shared" si="2"/>
        <v>3.3333333333333335E-3</v>
      </c>
      <c r="F42" s="14">
        <f t="shared" si="3"/>
        <v>3.3333333333333335E-3</v>
      </c>
      <c r="G42" s="13">
        <f>[1]!pKs_exato(J$4,D42,E42,D$4,D$5,IF(C$4&gt;0,0,1))</f>
        <v>2.4771213531494141</v>
      </c>
      <c r="H42" s="8">
        <f>[1]!pKs_exato(J$4,D42,E42,D$4,D$5,IF(C$5&gt;0,0,1))</f>
        <v>2.4771213531494141</v>
      </c>
      <c r="I42" s="5">
        <f>[1]!pKs_exato(J$6,IF(C$6&lt;0,0,F42),IF(C$6&lt;0,F42,0),IF(C$6&lt;0,D$7,D$6),IF(C$6&lt;0,D$6,D$7),IF(C$6&lt;0,0,1))</f>
        <v>5.0110900402069092</v>
      </c>
      <c r="J42" t="str">
        <f t="shared" si="5"/>
        <v>ppt</v>
      </c>
      <c r="K42">
        <f t="shared" si="6"/>
        <v>1.7000000000000002</v>
      </c>
      <c r="L42" t="str">
        <f t="shared" si="7"/>
        <v/>
      </c>
      <c r="M42" s="7">
        <f t="shared" si="8"/>
        <v>7.4313639610184907</v>
      </c>
      <c r="N42" s="7" t="str">
        <f t="shared" si="9"/>
        <v/>
      </c>
      <c r="O42" s="7"/>
      <c r="P42" s="7"/>
      <c r="Q42" s="6"/>
      <c r="R42" s="6"/>
      <c r="S42" s="3"/>
      <c r="T42" s="5"/>
      <c r="V42" s="5"/>
    </row>
    <row r="43" spans="1:22" x14ac:dyDescent="0.25">
      <c r="A43" s="2"/>
      <c r="B43" s="18"/>
      <c r="C43" s="12">
        <f t="shared" si="0"/>
        <v>-0.01</v>
      </c>
      <c r="D43" s="16">
        <f t="shared" si="1"/>
        <v>0</v>
      </c>
      <c r="E43" s="15">
        <f t="shared" si="2"/>
        <v>0.01</v>
      </c>
      <c r="F43" s="14">
        <f t="shared" si="3"/>
        <v>0.01</v>
      </c>
      <c r="G43" s="13">
        <f>[1]!pKs_exato(J$4,D43,E43,D$4,D$5,IF(C$4&gt;0,0,1))</f>
        <v>9.899899959564209</v>
      </c>
      <c r="H43" s="8">
        <f>[1]!pKs_exato(J$4,D43,E43,D$4,D$5,IF(C$5&gt;0,0,1))</f>
        <v>9.899899959564209</v>
      </c>
      <c r="I43" s="5">
        <f>[1]!pKs_exato(J$6,IF(C$6&lt;0,0,F43),IF(C$6&lt;0,F43,0),IF(C$6&lt;0,D$7,D$6),IF(C$6&lt;0,D$6,D$7),IF(C$6&lt;0,0,1))</f>
        <v>5.2493944764137268</v>
      </c>
      <c r="J43" t="str">
        <f t="shared" si="5"/>
        <v/>
      </c>
      <c r="K43">
        <f t="shared" si="6"/>
        <v>1.7000000000000002</v>
      </c>
      <c r="L43" t="str">
        <f t="shared" si="7"/>
        <v/>
      </c>
      <c r="M43" s="7">
        <f t="shared" si="8"/>
        <v>21.799799919128418</v>
      </c>
      <c r="N43" s="7" t="str">
        <f t="shared" si="9"/>
        <v/>
      </c>
      <c r="O43" s="7"/>
      <c r="P43" s="7"/>
      <c r="Q43" s="6"/>
      <c r="R43" s="6"/>
      <c r="S43" s="3"/>
      <c r="T43" s="5"/>
      <c r="V43" s="5"/>
    </row>
    <row r="44" spans="1:22" x14ac:dyDescent="0.25">
      <c r="A44" s="2"/>
      <c r="B44" s="5"/>
      <c r="C44" s="12">
        <f t="shared" si="0"/>
        <v>-0.01</v>
      </c>
      <c r="D44" s="16">
        <f t="shared" si="1"/>
        <v>0</v>
      </c>
      <c r="E44" s="15">
        <f t="shared" si="2"/>
        <v>0.01</v>
      </c>
      <c r="F44" s="14">
        <f t="shared" si="3"/>
        <v>0.01</v>
      </c>
      <c r="G44" s="13">
        <f>[1]!pKs_exato(J$4,D44,E44,D$4,D$5,IF(C$4&gt;0,0,1))</f>
        <v>9.899899959564209</v>
      </c>
      <c r="H44" s="8">
        <f>[1]!pKs_exato(J$4,D44,E44,D$4,D$5,IF(C$5&gt;0,0,1))</f>
        <v>9.899899959564209</v>
      </c>
      <c r="I44" s="5">
        <f>[1]!pKs_exato(J$6,IF(C$6&lt;0,0,F44),IF(C$6&lt;0,F44,0),IF(C$6&lt;0,D$7,D$6),IF(C$6&lt;0,D$6,D$7),IF(C$6&lt;0,0,1))</f>
        <v>5.2493944764137268</v>
      </c>
      <c r="J44" t="str">
        <f t="shared" si="5"/>
        <v/>
      </c>
      <c r="K44">
        <f t="shared" si="6"/>
        <v>1.7000000000000002</v>
      </c>
      <c r="L44" t="str">
        <f t="shared" si="7"/>
        <v/>
      </c>
      <c r="M44" s="7">
        <f t="shared" si="8"/>
        <v>21.799799919128418</v>
      </c>
      <c r="N44" s="7" t="str">
        <f t="shared" si="9"/>
        <v/>
      </c>
      <c r="O44" s="7"/>
      <c r="P44" s="7"/>
      <c r="Q44" s="6"/>
      <c r="R44" s="6"/>
      <c r="S44" s="3"/>
      <c r="T44" s="5"/>
      <c r="V44" s="5"/>
    </row>
    <row r="45" spans="1:22" x14ac:dyDescent="0.25">
      <c r="A45" s="2" t="s">
        <v>0</v>
      </c>
      <c r="B45" s="5"/>
      <c r="C45" s="12">
        <f t="shared" si="0"/>
        <v>-0.01</v>
      </c>
      <c r="D45" s="16">
        <f t="shared" si="1"/>
        <v>0</v>
      </c>
      <c r="E45" s="15">
        <f t="shared" si="2"/>
        <v>0.01</v>
      </c>
      <c r="F45" s="14">
        <f t="shared" si="3"/>
        <v>0.01</v>
      </c>
      <c r="G45" s="13">
        <f>[1]!pKs_exato(J$4,D45,E45,D$4,D$5,IF(C$4&gt;0,0,1))</f>
        <v>9.899899959564209</v>
      </c>
      <c r="H45" s="8">
        <f>[1]!pKs_exato(J$4,D45,E45,D$4,D$5,IF(C$5&gt;0,0,1))</f>
        <v>9.899899959564209</v>
      </c>
      <c r="I45" s="5">
        <f>[1]!pKs_exato(J$6,IF(C$6&lt;0,0,F45),IF(C$6&lt;0,F45,0),IF(C$6&lt;0,D$7,D$6),IF(C$6&lt;0,D$6,D$7),IF(C$6&lt;0,0,1))</f>
        <v>5.2493944764137268</v>
      </c>
      <c r="J45" t="str">
        <f t="shared" si="5"/>
        <v/>
      </c>
      <c r="K45">
        <f t="shared" si="6"/>
        <v>1.7000000000000002</v>
      </c>
      <c r="L45" t="str">
        <f t="shared" si="7"/>
        <v/>
      </c>
      <c r="M45" s="7">
        <f t="shared" si="8"/>
        <v>21.799799919128418</v>
      </c>
      <c r="N45" s="7" t="str">
        <f t="shared" si="9"/>
        <v/>
      </c>
      <c r="O45" s="7"/>
      <c r="P45" s="7"/>
      <c r="Q45" s="6"/>
      <c r="R45" s="6"/>
      <c r="S45" s="3"/>
      <c r="T45" s="5"/>
      <c r="V45" s="5"/>
    </row>
    <row r="46" spans="1:22" x14ac:dyDescent="0.25">
      <c r="A46" s="2"/>
      <c r="B46" s="5"/>
      <c r="C46" s="12">
        <f t="shared" si="0"/>
        <v>-0.01</v>
      </c>
      <c r="D46" s="16">
        <f t="shared" si="1"/>
        <v>0</v>
      </c>
      <c r="E46" s="15">
        <f t="shared" si="2"/>
        <v>0.01</v>
      </c>
      <c r="F46" s="14">
        <f t="shared" si="3"/>
        <v>0.01</v>
      </c>
      <c r="G46" s="13">
        <f>[1]!pKs_exato(J$4,D46,E46,D$4,D$5,IF(C$4&gt;0,0,1))</f>
        <v>9.899899959564209</v>
      </c>
      <c r="H46" s="8">
        <f>[1]!pKs_exato(J$4,D46,E46,D$4,D$5,IF(C$5&gt;0,0,1))</f>
        <v>9.899899959564209</v>
      </c>
      <c r="I46" s="5">
        <f>[1]!pKs_exato(J$6,IF(C$6&lt;0,0,F46),IF(C$6&lt;0,F46,0),IF(C$6&lt;0,D$7,D$6),IF(C$6&lt;0,D$6,D$7),IF(C$6&lt;0,0,1))</f>
        <v>5.2493944764137268</v>
      </c>
      <c r="J46" t="str">
        <f t="shared" si="5"/>
        <v/>
      </c>
      <c r="K46">
        <f t="shared" si="6"/>
        <v>1.7000000000000002</v>
      </c>
      <c r="L46" t="str">
        <f t="shared" si="7"/>
        <v/>
      </c>
      <c r="M46" s="7">
        <f t="shared" si="8"/>
        <v>21.799799919128418</v>
      </c>
      <c r="N46" s="7" t="str">
        <f t="shared" si="9"/>
        <v/>
      </c>
      <c r="O46" s="7"/>
      <c r="P46" s="7"/>
      <c r="Q46" s="6"/>
      <c r="R46" s="6"/>
      <c r="S46" s="3"/>
      <c r="T46" s="5"/>
      <c r="V46" s="5"/>
    </row>
    <row r="47" spans="1:22" x14ac:dyDescent="0.25">
      <c r="A47" s="2"/>
      <c r="B47" s="5"/>
      <c r="C47" s="12">
        <f t="shared" si="0"/>
        <v>-0.01</v>
      </c>
      <c r="D47" s="16">
        <f t="shared" si="1"/>
        <v>0</v>
      </c>
      <c r="E47" s="15">
        <f t="shared" si="2"/>
        <v>0.01</v>
      </c>
      <c r="F47" s="14">
        <f t="shared" si="3"/>
        <v>0.01</v>
      </c>
      <c r="G47" s="13">
        <f>[1]!pKs_exato(J$4,D47,E47,D$4,D$5,IF(C$4&gt;0,0,1))</f>
        <v>9.899899959564209</v>
      </c>
      <c r="H47" s="8">
        <f>[1]!pKs_exato(J$4,D47,E47,D$4,D$5,IF(C$5&gt;0,0,1))</f>
        <v>9.899899959564209</v>
      </c>
      <c r="I47" s="5">
        <f>[1]!pKs_exato(J$6,IF(C$6&lt;0,0,F47),IF(C$6&lt;0,F47,0),IF(C$6&lt;0,D$7,D$6),IF(C$6&lt;0,D$6,D$7),IF(C$6&lt;0,0,1))</f>
        <v>5.2493944764137268</v>
      </c>
      <c r="J47" t="str">
        <f t="shared" si="5"/>
        <v/>
      </c>
      <c r="K47">
        <f t="shared" si="6"/>
        <v>1.7000000000000002</v>
      </c>
      <c r="L47" t="str">
        <f t="shared" si="7"/>
        <v/>
      </c>
      <c r="M47" s="7">
        <f t="shared" si="8"/>
        <v>21.799799919128418</v>
      </c>
      <c r="N47" s="7" t="str">
        <f t="shared" si="9"/>
        <v/>
      </c>
      <c r="O47" s="7"/>
      <c r="P47" s="7"/>
      <c r="Q47" s="6"/>
      <c r="R47" s="6"/>
      <c r="S47" s="3"/>
      <c r="T47" s="5"/>
      <c r="V47" s="5"/>
    </row>
    <row r="48" spans="1:22" x14ac:dyDescent="0.25">
      <c r="A48" s="2"/>
      <c r="B48" s="5"/>
      <c r="C48" s="12">
        <f t="shared" si="0"/>
        <v>-0.01</v>
      </c>
      <c r="D48" s="16">
        <f t="shared" si="1"/>
        <v>0</v>
      </c>
      <c r="E48" s="15">
        <f t="shared" si="2"/>
        <v>0.01</v>
      </c>
      <c r="F48" s="14">
        <f t="shared" si="3"/>
        <v>0.01</v>
      </c>
      <c r="G48" s="13">
        <f>[1]!pKs_exato(J$4,D48,E48,D$4,D$5,IF(C$4&gt;0,0,1))</f>
        <v>9.899899959564209</v>
      </c>
      <c r="H48" s="8">
        <f>[1]!pKs_exato(J$4,D48,E48,D$4,D$5,IF(C$5&gt;0,0,1))</f>
        <v>9.899899959564209</v>
      </c>
      <c r="I48" s="5">
        <f>[1]!pKs_exato(J$6,IF(C$6&lt;0,0,F48),IF(C$6&lt;0,F48,0),IF(C$6&lt;0,D$7,D$6),IF(C$6&lt;0,D$6,D$7),IF(C$6&lt;0,0,1))</f>
        <v>5.2493944764137268</v>
      </c>
      <c r="J48" t="str">
        <f t="shared" si="5"/>
        <v/>
      </c>
      <c r="K48">
        <f t="shared" si="6"/>
        <v>1.7000000000000002</v>
      </c>
      <c r="L48" t="str">
        <f t="shared" si="7"/>
        <v/>
      </c>
      <c r="M48" s="17">
        <f t="shared" si="8"/>
        <v>21.799799919128418</v>
      </c>
      <c r="N48" s="7" t="str">
        <f t="shared" si="9"/>
        <v/>
      </c>
      <c r="O48" s="7"/>
      <c r="P48" s="7"/>
      <c r="Q48" s="6"/>
      <c r="R48" s="6"/>
      <c r="S48" s="3"/>
      <c r="T48" s="5"/>
      <c r="V48" s="5"/>
    </row>
    <row r="49" spans="1:22" x14ac:dyDescent="0.25">
      <c r="A49" s="2"/>
      <c r="B49" s="5"/>
      <c r="C49" s="12">
        <f t="shared" si="0"/>
        <v>-0.01</v>
      </c>
      <c r="D49" s="16">
        <f t="shared" si="1"/>
        <v>0</v>
      </c>
      <c r="E49" s="15">
        <f t="shared" si="2"/>
        <v>0.01</v>
      </c>
      <c r="F49" s="14">
        <f t="shared" si="3"/>
        <v>0.01</v>
      </c>
      <c r="G49" s="13">
        <f>[1]!pKs_exato(J$4,D49,E49,D$4,D$5,IF(C$4&gt;0,0,1))</f>
        <v>9.899899959564209</v>
      </c>
      <c r="H49" s="8">
        <f>[1]!pKs_exato(J$4,D49,E49,D$4,D$5,IF(C$5&gt;0,0,1))</f>
        <v>9.899899959564209</v>
      </c>
      <c r="I49" s="5">
        <f>[1]!pKs_exato(J$6,IF(C$6&lt;0,0,F49),IF(C$6&lt;0,F49,0),IF(C$6&lt;0,D$7,D$6),IF(C$6&lt;0,D$6,D$7),IF(C$6&lt;0,0,1))</f>
        <v>5.2493944764137268</v>
      </c>
      <c r="J49" t="str">
        <f t="shared" si="5"/>
        <v/>
      </c>
      <c r="K49">
        <f t="shared" si="6"/>
        <v>1.7000000000000002</v>
      </c>
      <c r="L49" t="str">
        <f t="shared" si="7"/>
        <v/>
      </c>
      <c r="M49" s="7">
        <f t="shared" si="8"/>
        <v>21.799799919128418</v>
      </c>
      <c r="N49" s="7" t="str">
        <f t="shared" si="9"/>
        <v/>
      </c>
      <c r="O49" s="7"/>
      <c r="P49" s="7"/>
      <c r="Q49" s="6"/>
      <c r="R49" s="6"/>
      <c r="S49" s="3"/>
      <c r="T49" s="5"/>
      <c r="V49" s="5"/>
    </row>
    <row r="50" spans="1:22" x14ac:dyDescent="0.25">
      <c r="A50" s="2"/>
      <c r="B50" s="5"/>
      <c r="C50" s="12">
        <f t="shared" si="0"/>
        <v>-0.01</v>
      </c>
      <c r="D50" s="16">
        <f t="shared" si="1"/>
        <v>0</v>
      </c>
      <c r="E50" s="15">
        <f t="shared" si="2"/>
        <v>0.01</v>
      </c>
      <c r="F50" s="14">
        <f t="shared" si="3"/>
        <v>0.01</v>
      </c>
      <c r="G50" s="13">
        <f>[1]!pKs_exato(J$4,D50,E50,D$4,D$5,IF(C$4&gt;0,0,1))</f>
        <v>9.899899959564209</v>
      </c>
      <c r="H50" s="8">
        <f>[1]!pKs_exato(J$4,D50,E50,D$4,D$5,IF(C$5&gt;0,0,1))</f>
        <v>9.899899959564209</v>
      </c>
      <c r="I50" s="5">
        <f>[1]!pKs_exato(J$6,IF(C$6&lt;0,0,F50),IF(C$6&lt;0,F50,0),IF(C$6&lt;0,D$7,D$6),IF(C$6&lt;0,D$6,D$7),IF(C$6&lt;0,0,1))</f>
        <v>5.2493944764137268</v>
      </c>
      <c r="J50" t="str">
        <f t="shared" si="5"/>
        <v/>
      </c>
      <c r="K50">
        <f t="shared" si="6"/>
        <v>1.7000000000000002</v>
      </c>
      <c r="L50" t="str">
        <f t="shared" si="7"/>
        <v/>
      </c>
      <c r="M50" s="7">
        <f t="shared" si="8"/>
        <v>21.799799919128418</v>
      </c>
      <c r="N50" s="7" t="str">
        <f t="shared" si="9"/>
        <v/>
      </c>
      <c r="O50" s="7"/>
      <c r="P50" s="7"/>
      <c r="Q50" s="6"/>
      <c r="R50" s="6"/>
      <c r="S50" s="3"/>
      <c r="T50" s="5"/>
      <c r="V50" s="5"/>
    </row>
    <row r="51" spans="1:22" x14ac:dyDescent="0.25">
      <c r="A51" s="2"/>
      <c r="B51" s="5"/>
      <c r="C51" s="12">
        <f t="shared" si="0"/>
        <v>-0.01</v>
      </c>
      <c r="D51" s="16">
        <f t="shared" si="1"/>
        <v>0</v>
      </c>
      <c r="E51" s="15">
        <f t="shared" si="2"/>
        <v>0.01</v>
      </c>
      <c r="F51" s="14">
        <f t="shared" si="3"/>
        <v>0.01</v>
      </c>
      <c r="G51" s="13">
        <f>[1]!pKs_exato(J$4,D51,E51,D$4,D$5,IF(C$4&gt;0,0,1))</f>
        <v>9.899899959564209</v>
      </c>
      <c r="H51" s="8">
        <f>[1]!pKs_exato(J$4,D51,E51,D$4,D$5,IF(C$5&gt;0,0,1))</f>
        <v>9.899899959564209</v>
      </c>
      <c r="I51" s="5">
        <f>[1]!pKs_exato(J$6,IF(C$6&lt;0,0,F51),IF(C$6&lt;0,F51,0),IF(C$6&lt;0,D$7,D$6),IF(C$6&lt;0,D$6,D$7),IF(C$6&lt;0,0,1))</f>
        <v>5.2493944764137268</v>
      </c>
      <c r="J51" t="str">
        <f t="shared" si="5"/>
        <v/>
      </c>
      <c r="K51">
        <f t="shared" si="6"/>
        <v>1.7000000000000002</v>
      </c>
      <c r="L51" t="str">
        <f t="shared" si="7"/>
        <v/>
      </c>
      <c r="M51" s="7">
        <f t="shared" si="8"/>
        <v>21.799799919128418</v>
      </c>
      <c r="N51" s="7" t="str">
        <f t="shared" si="9"/>
        <v/>
      </c>
      <c r="O51" s="7"/>
      <c r="P51" s="7"/>
      <c r="Q51" s="6"/>
      <c r="R51" s="6"/>
      <c r="S51" s="3"/>
      <c r="T51" s="5"/>
      <c r="V51" s="5"/>
    </row>
    <row r="52" spans="1:22" x14ac:dyDescent="0.25">
      <c r="A52" s="2"/>
      <c r="B52" s="5"/>
      <c r="C52" s="12">
        <f t="shared" si="0"/>
        <v>-0.01</v>
      </c>
      <c r="D52" s="16">
        <f t="shared" si="1"/>
        <v>0</v>
      </c>
      <c r="E52" s="15">
        <f t="shared" si="2"/>
        <v>0.01</v>
      </c>
      <c r="F52" s="14">
        <f t="shared" si="3"/>
        <v>0.01</v>
      </c>
      <c r="G52" s="13">
        <f>[1]!pKs_exato(J$4,D52,E52,D$4,D$5,IF(C$4&gt;0,0,1))</f>
        <v>9.899899959564209</v>
      </c>
      <c r="H52" s="8">
        <f>[1]!pKs_exato(J$4,D52,E52,D$4,D$5,IF(C$5&gt;0,0,1))</f>
        <v>9.899899959564209</v>
      </c>
      <c r="I52" s="5">
        <f>[1]!pKs_exato(J$6,IF(C$6&lt;0,0,F52),IF(C$6&lt;0,F52,0),IF(C$6&lt;0,D$7,D$6),IF(C$6&lt;0,D$6,D$7),IF(C$6&lt;0,0,1))</f>
        <v>5.2493944764137268</v>
      </c>
      <c r="J52" t="str">
        <f t="shared" si="5"/>
        <v/>
      </c>
      <c r="K52">
        <f t="shared" si="6"/>
        <v>1.7000000000000002</v>
      </c>
      <c r="L52" t="str">
        <f t="shared" si="7"/>
        <v/>
      </c>
      <c r="M52" s="7">
        <f t="shared" si="8"/>
        <v>21.799799919128418</v>
      </c>
      <c r="N52" s="7" t="str">
        <f t="shared" si="9"/>
        <v/>
      </c>
      <c r="O52" s="7"/>
      <c r="P52" s="7"/>
      <c r="Q52" s="6"/>
      <c r="R52" s="6"/>
      <c r="S52" s="3"/>
      <c r="T52" s="5"/>
      <c r="V52" s="5"/>
    </row>
    <row r="53" spans="1:22" x14ac:dyDescent="0.25">
      <c r="A53" s="2"/>
      <c r="B53" s="5"/>
      <c r="C53" s="12">
        <f t="shared" si="0"/>
        <v>-0.01</v>
      </c>
      <c r="D53" s="16">
        <f t="shared" si="1"/>
        <v>0</v>
      </c>
      <c r="E53" s="15">
        <f t="shared" si="2"/>
        <v>0.01</v>
      </c>
      <c r="F53" s="14">
        <f t="shared" si="3"/>
        <v>0.01</v>
      </c>
      <c r="G53" s="13">
        <f>[1]!pKs_exato(J$4,D53,E53,D$4,D$5,IF(C$4&gt;0,0,1))</f>
        <v>9.899899959564209</v>
      </c>
      <c r="H53" s="8">
        <f>[1]!pKs_exato(J$4,D53,E53,D$4,D$5,IF(C$5&gt;0,0,1))</f>
        <v>9.899899959564209</v>
      </c>
      <c r="I53" s="5">
        <f>[1]!pKs_exato(J$6,IF(C$6&lt;0,0,F53),IF(C$6&lt;0,F53,0),IF(C$6&lt;0,D$7,D$6),IF(C$6&lt;0,D$6,D$7),IF(C$6&lt;0,0,1))</f>
        <v>5.2493944764137268</v>
      </c>
      <c r="J53" t="str">
        <f t="shared" si="5"/>
        <v/>
      </c>
      <c r="K53">
        <f t="shared" si="6"/>
        <v>1.7000000000000002</v>
      </c>
      <c r="L53" t="str">
        <f t="shared" si="7"/>
        <v/>
      </c>
      <c r="M53" s="7">
        <f t="shared" si="8"/>
        <v>21.799799919128418</v>
      </c>
      <c r="N53" s="7" t="str">
        <f t="shared" si="9"/>
        <v/>
      </c>
      <c r="O53" s="7"/>
      <c r="P53" s="7"/>
      <c r="Q53" s="6"/>
      <c r="R53" s="6"/>
      <c r="S53" s="3"/>
      <c r="T53" s="5"/>
      <c r="V53" s="5"/>
    </row>
    <row r="54" spans="1:22" x14ac:dyDescent="0.25">
      <c r="A54" s="2"/>
      <c r="B54" s="5"/>
      <c r="C54" s="12">
        <f t="shared" si="0"/>
        <v>-0.01</v>
      </c>
      <c r="D54" s="16">
        <f t="shared" si="1"/>
        <v>0</v>
      </c>
      <c r="E54" s="15">
        <f t="shared" si="2"/>
        <v>0.01</v>
      </c>
      <c r="F54" s="14">
        <f t="shared" si="3"/>
        <v>0.01</v>
      </c>
      <c r="G54" s="13">
        <f>[1]!pKs_exato(J$4,D54,E54,D$4,D$5,IF(C$4&gt;0,0,1))</f>
        <v>9.899899959564209</v>
      </c>
      <c r="H54" s="8">
        <f>[1]!pKs_exato(J$4,D54,E54,D$4,D$5,IF(C$5&gt;0,0,1))</f>
        <v>9.899899959564209</v>
      </c>
      <c r="I54" s="5">
        <f>[1]!pKs_exato(J$6,IF(C$6&lt;0,0,F54),IF(C$6&lt;0,F54,0),IF(C$6&lt;0,D$7,D$6),IF(C$6&lt;0,D$6,D$7),IF(C$6&lt;0,0,1))</f>
        <v>5.2493944764137268</v>
      </c>
      <c r="J54" t="str">
        <f t="shared" si="5"/>
        <v/>
      </c>
      <c r="K54">
        <f t="shared" si="6"/>
        <v>1.7000000000000002</v>
      </c>
      <c r="L54" t="str">
        <f t="shared" si="7"/>
        <v/>
      </c>
      <c r="M54" s="7">
        <f t="shared" si="8"/>
        <v>21.799799919128418</v>
      </c>
      <c r="N54" s="7" t="str">
        <f t="shared" si="9"/>
        <v/>
      </c>
      <c r="O54" s="7"/>
      <c r="P54" s="7"/>
      <c r="Q54" s="6"/>
      <c r="R54" s="6"/>
      <c r="S54" s="3"/>
      <c r="T54" s="5"/>
      <c r="V54" s="5"/>
    </row>
    <row r="55" spans="1:22" x14ac:dyDescent="0.25">
      <c r="A55" s="2"/>
      <c r="B55" s="5"/>
      <c r="C55" s="12">
        <f t="shared" si="0"/>
        <v>-0.01</v>
      </c>
      <c r="D55" s="16">
        <f t="shared" si="1"/>
        <v>0</v>
      </c>
      <c r="E55" s="15">
        <f t="shared" si="2"/>
        <v>0.01</v>
      </c>
      <c r="F55" s="14">
        <f t="shared" si="3"/>
        <v>0.01</v>
      </c>
      <c r="G55" s="13">
        <f>[1]!pKs_exato(J$4,D55,E55,D$4,D$5,IF(C$4&gt;0,0,1))</f>
        <v>9.899899959564209</v>
      </c>
      <c r="H55" s="8">
        <f>[1]!pKs_exato(J$4,D55,E55,D$4,D$5,IF(C$5&gt;0,0,1))</f>
        <v>9.899899959564209</v>
      </c>
      <c r="I55" s="5">
        <f>[1]!pKs_exato(J$6,IF(C$6&lt;0,0,F55),IF(C$6&lt;0,F55,0),IF(C$6&lt;0,D$7,D$6),IF(C$6&lt;0,D$6,D$7),IF(C$6&lt;0,0,1))</f>
        <v>5.2493944764137268</v>
      </c>
      <c r="J55" t="str">
        <f t="shared" si="5"/>
        <v/>
      </c>
      <c r="K55">
        <f t="shared" si="6"/>
        <v>1.7000000000000002</v>
      </c>
      <c r="L55" t="str">
        <f t="shared" si="7"/>
        <v/>
      </c>
      <c r="M55" s="7">
        <f t="shared" si="8"/>
        <v>21.799799919128418</v>
      </c>
      <c r="N55" s="7" t="str">
        <f t="shared" si="9"/>
        <v/>
      </c>
      <c r="O55" s="7"/>
      <c r="P55" s="7"/>
      <c r="Q55" s="6"/>
      <c r="R55" s="6"/>
      <c r="S55" s="3"/>
      <c r="T55" s="5"/>
      <c r="V55" s="5"/>
    </row>
    <row r="56" spans="1:22" x14ac:dyDescent="0.25">
      <c r="A56" s="2"/>
      <c r="B56" s="5"/>
      <c r="C56" s="12">
        <f t="shared" si="0"/>
        <v>-0.01</v>
      </c>
      <c r="D56" s="16">
        <f t="shared" si="1"/>
        <v>0</v>
      </c>
      <c r="E56" s="15">
        <f t="shared" si="2"/>
        <v>0.01</v>
      </c>
      <c r="F56" s="14">
        <f t="shared" si="3"/>
        <v>0.01</v>
      </c>
      <c r="G56" s="13">
        <f>[1]!pKs_exato(J$4,D56,E56,D$4,D$5,IF(C$4&gt;0,0,1))</f>
        <v>9.899899959564209</v>
      </c>
      <c r="H56" s="8">
        <f>[1]!pKs_exato(J$4,D56,E56,D$4,D$5,IF(C$5&gt;0,0,1))</f>
        <v>9.899899959564209</v>
      </c>
      <c r="I56" s="5">
        <f>[1]!pKs_exato(J$6,IF(C$6&lt;0,0,F56),IF(C$6&lt;0,F56,0),IF(C$6&lt;0,D$7,D$6),IF(C$6&lt;0,D$6,D$7),IF(C$6&lt;0,0,1))</f>
        <v>5.2493944764137268</v>
      </c>
      <c r="J56" t="str">
        <f t="shared" si="5"/>
        <v/>
      </c>
      <c r="K56">
        <f t="shared" si="6"/>
        <v>1.7000000000000002</v>
      </c>
      <c r="L56" t="str">
        <f t="shared" si="7"/>
        <v/>
      </c>
      <c r="M56" s="7">
        <f t="shared" si="8"/>
        <v>21.799799919128418</v>
      </c>
      <c r="N56" s="7" t="str">
        <f t="shared" si="9"/>
        <v/>
      </c>
      <c r="O56" s="7"/>
      <c r="P56" s="7"/>
      <c r="Q56" s="6"/>
      <c r="R56" s="6"/>
      <c r="S56" s="3"/>
      <c r="T56" s="5"/>
      <c r="V56" s="5"/>
    </row>
    <row r="57" spans="1:22" x14ac:dyDescent="0.25">
      <c r="A57" s="2"/>
      <c r="B57" s="5"/>
      <c r="C57" s="12">
        <f t="shared" si="0"/>
        <v>-0.01</v>
      </c>
      <c r="D57" s="16">
        <f t="shared" si="1"/>
        <v>0</v>
      </c>
      <c r="E57" s="15">
        <f t="shared" si="2"/>
        <v>0.01</v>
      </c>
      <c r="F57" s="14">
        <f t="shared" si="3"/>
        <v>0.01</v>
      </c>
      <c r="G57" s="13">
        <f>[1]!pKs_exato(J$4,D57,E57,D$4,D$5,IF(C$4&gt;0,0,1))</f>
        <v>9.899899959564209</v>
      </c>
      <c r="H57" s="8">
        <f>[1]!pKs_exato(J$4,D57,E57,D$4,D$5,IF(C$5&gt;0,0,1))</f>
        <v>9.899899959564209</v>
      </c>
      <c r="I57" s="5">
        <f>[1]!pKs_exato(J$6,IF(C$6&lt;0,0,F57),IF(C$6&lt;0,F57,0),IF(C$6&lt;0,D$7,D$6),IF(C$6&lt;0,D$6,D$7),IF(C$6&lt;0,0,1))</f>
        <v>5.2493944764137268</v>
      </c>
      <c r="J57" t="str">
        <f t="shared" si="5"/>
        <v/>
      </c>
      <c r="K57">
        <f t="shared" si="6"/>
        <v>1.7000000000000002</v>
      </c>
      <c r="L57" t="str">
        <f t="shared" si="7"/>
        <v/>
      </c>
      <c r="M57" s="7">
        <f t="shared" si="8"/>
        <v>21.799799919128418</v>
      </c>
      <c r="N57" s="7" t="str">
        <f t="shared" si="9"/>
        <v/>
      </c>
      <c r="O57" s="7"/>
      <c r="P57" s="7"/>
      <c r="Q57" s="6"/>
      <c r="R57" s="6"/>
      <c r="S57" s="3"/>
      <c r="T57" s="5"/>
      <c r="V57" s="5"/>
    </row>
    <row r="58" spans="1:22" x14ac:dyDescent="0.25">
      <c r="A58" s="2"/>
      <c r="B58" s="5"/>
      <c r="C58" s="12">
        <f t="shared" si="0"/>
        <v>-0.01</v>
      </c>
      <c r="D58" s="16">
        <f t="shared" si="1"/>
        <v>0</v>
      </c>
      <c r="E58" s="15">
        <f t="shared" si="2"/>
        <v>0.01</v>
      </c>
      <c r="F58" s="14">
        <f t="shared" si="3"/>
        <v>0.01</v>
      </c>
      <c r="G58" s="13">
        <f>[1]!pKs_exato(J$4,D58,E58,D$4,D$5,IF(C$4&gt;0,0,1))</f>
        <v>9.899899959564209</v>
      </c>
      <c r="H58" s="8">
        <f>[1]!pKs_exato(J$4,D58,E58,D$4,D$5,IF(C$5&gt;0,0,1))</f>
        <v>9.899899959564209</v>
      </c>
      <c r="I58" s="5">
        <f>[1]!pKs_exato(J$6,IF(C$6&lt;0,0,F58),IF(C$6&lt;0,F58,0),IF(C$6&lt;0,D$7,D$6),IF(C$6&lt;0,D$6,D$7),IF(C$6&lt;0,0,1))</f>
        <v>5.2493944764137268</v>
      </c>
      <c r="J58" t="str">
        <f t="shared" si="5"/>
        <v/>
      </c>
      <c r="K58">
        <f t="shared" si="6"/>
        <v>1.7000000000000002</v>
      </c>
      <c r="L58" t="str">
        <f t="shared" si="7"/>
        <v/>
      </c>
      <c r="M58" s="7">
        <f t="shared" si="8"/>
        <v>21.799799919128418</v>
      </c>
      <c r="N58" s="7" t="str">
        <f t="shared" si="9"/>
        <v/>
      </c>
      <c r="O58" s="7"/>
      <c r="P58" s="7"/>
      <c r="Q58" s="6"/>
      <c r="R58" s="6"/>
      <c r="S58" s="3"/>
      <c r="T58" s="5"/>
      <c r="V58" s="5"/>
    </row>
    <row r="59" spans="1:22" x14ac:dyDescent="0.25">
      <c r="A59" s="2"/>
      <c r="B59" s="5"/>
      <c r="C59" s="12">
        <f t="shared" si="0"/>
        <v>-0.01</v>
      </c>
      <c r="D59" s="16">
        <f t="shared" si="1"/>
        <v>0</v>
      </c>
      <c r="E59" s="15">
        <f t="shared" si="2"/>
        <v>0.01</v>
      </c>
      <c r="F59" s="14">
        <f t="shared" si="3"/>
        <v>0.01</v>
      </c>
      <c r="G59" s="13">
        <f>[1]!pKs_exato(J$4,D59,E59,D$4,D$5,IF(C$4&gt;0,0,1))</f>
        <v>9.899899959564209</v>
      </c>
      <c r="H59" s="8">
        <f>[1]!pKs_exato(J$4,D59,E59,D$4,D$5,IF(C$5&gt;0,0,1))</f>
        <v>9.899899959564209</v>
      </c>
      <c r="I59" s="5">
        <f>[1]!pKs_exato(J$6,IF(C$6&lt;0,0,F59),IF(C$6&lt;0,F59,0),IF(C$6&lt;0,D$7,D$6),IF(C$6&lt;0,D$6,D$7),IF(C$6&lt;0,0,1))</f>
        <v>5.2493944764137268</v>
      </c>
      <c r="J59" t="str">
        <f t="shared" si="5"/>
        <v/>
      </c>
      <c r="K59">
        <f t="shared" si="6"/>
        <v>1.7000000000000002</v>
      </c>
      <c r="L59" t="str">
        <f t="shared" si="7"/>
        <v/>
      </c>
      <c r="M59" s="7">
        <f t="shared" si="8"/>
        <v>21.799799919128418</v>
      </c>
      <c r="N59" s="7" t="str">
        <f t="shared" si="9"/>
        <v/>
      </c>
      <c r="O59" s="7"/>
      <c r="P59" s="7"/>
      <c r="Q59" s="6"/>
      <c r="R59" s="6"/>
      <c r="S59" s="3"/>
      <c r="T59" s="5"/>
      <c r="V59" s="5"/>
    </row>
    <row r="60" spans="1:22" x14ac:dyDescent="0.25">
      <c r="A60" s="2"/>
      <c r="B60" s="5"/>
      <c r="C60" s="12">
        <f t="shared" si="0"/>
        <v>-0.01</v>
      </c>
      <c r="D60" s="16">
        <f t="shared" si="1"/>
        <v>0</v>
      </c>
      <c r="E60" s="15">
        <f t="shared" si="2"/>
        <v>0.01</v>
      </c>
      <c r="F60" s="14">
        <f t="shared" si="3"/>
        <v>0.01</v>
      </c>
      <c r="G60" s="13">
        <f>[1]!pKs_exato(J$4,D60,E60,D$4,D$5,IF(C$4&gt;0,0,1))</f>
        <v>9.899899959564209</v>
      </c>
      <c r="H60" s="8">
        <f>[1]!pKs_exato(J$4,D60,E60,D$4,D$5,IF(C$5&gt;0,0,1))</f>
        <v>9.899899959564209</v>
      </c>
      <c r="I60" s="5">
        <f>[1]!pKs_exato(J$6,IF(C$6&lt;0,0,F60),IF(C$6&lt;0,F60,0),IF(C$6&lt;0,D$7,D$6),IF(C$6&lt;0,D$6,D$7),IF(C$6&lt;0,0,1))</f>
        <v>5.2493944764137268</v>
      </c>
      <c r="J60" t="str">
        <f t="shared" si="5"/>
        <v/>
      </c>
      <c r="K60">
        <f t="shared" si="6"/>
        <v>1.7000000000000002</v>
      </c>
      <c r="L60" t="str">
        <f t="shared" si="7"/>
        <v/>
      </c>
      <c r="M60" s="7">
        <f t="shared" si="8"/>
        <v>21.799799919128418</v>
      </c>
      <c r="N60" s="7" t="str">
        <f t="shared" si="9"/>
        <v/>
      </c>
      <c r="O60" s="7"/>
      <c r="P60" s="7"/>
      <c r="Q60" s="6"/>
      <c r="R60" s="6"/>
      <c r="S60" s="3"/>
      <c r="T60" s="5"/>
      <c r="V60" s="5"/>
    </row>
    <row r="61" spans="1:22" ht="15.75" thickBot="1" x14ac:dyDescent="0.3">
      <c r="A61" s="2"/>
      <c r="B61" s="5"/>
      <c r="C61" s="12">
        <f t="shared" si="0"/>
        <v>-0.01</v>
      </c>
      <c r="D61" s="11">
        <f t="shared" si="1"/>
        <v>0</v>
      </c>
      <c r="E61" s="10">
        <f t="shared" si="2"/>
        <v>0.01</v>
      </c>
      <c r="F61" s="9">
        <f t="shared" si="3"/>
        <v>0.01</v>
      </c>
      <c r="G61" s="13">
        <f>[1]!pKs_exato(J$4,D61,E61,D$4,D$5,IF(C$4&gt;0,0,1))</f>
        <v>9.899899959564209</v>
      </c>
      <c r="H61" s="8">
        <f>[1]!pKs_exato(J$4,D61,E61,D$4,D$5,IF(C$5&gt;0,0,1))</f>
        <v>9.899899959564209</v>
      </c>
      <c r="I61" s="5">
        <f>[1]!pKs_exato(J$6,IF(C$6&lt;0,0,F61),IF(C$6&lt;0,F61,0),IF(C$6&lt;0,D$7,D$6),IF(C$6&lt;0,D$6,D$7),IF(C$6&lt;0,0,1))</f>
        <v>5.2493944764137268</v>
      </c>
      <c r="J61" t="str">
        <f t="shared" si="5"/>
        <v/>
      </c>
      <c r="K61">
        <f t="shared" si="6"/>
        <v>1.7000000000000002</v>
      </c>
      <c r="L61" t="str">
        <f t="shared" si="7"/>
        <v/>
      </c>
      <c r="M61" s="7">
        <f t="shared" si="8"/>
        <v>21.799799919128418</v>
      </c>
      <c r="N61" s="7" t="str">
        <f t="shared" si="9"/>
        <v/>
      </c>
      <c r="O61" s="7"/>
      <c r="P61" s="7"/>
      <c r="Q61" s="6"/>
      <c r="R61" s="6"/>
      <c r="S61" s="3"/>
      <c r="T61" s="5"/>
      <c r="V61" s="5"/>
    </row>
    <row r="62" spans="1:22" s="1" customFormat="1" x14ac:dyDescent="0.25">
      <c r="A62" s="2"/>
      <c r="F62" s="4"/>
      <c r="I62"/>
      <c r="J62"/>
      <c r="K62"/>
      <c r="L62"/>
      <c r="M62"/>
      <c r="N62"/>
      <c r="O62"/>
      <c r="P62"/>
      <c r="Q62"/>
      <c r="R62"/>
      <c r="S62" s="3"/>
      <c r="T62"/>
      <c r="U62"/>
      <c r="V62"/>
    </row>
    <row r="63" spans="1:22" s="1" customFormat="1" x14ac:dyDescent="0.25">
      <c r="A63" s="2"/>
      <c r="I63"/>
      <c r="J63"/>
      <c r="K63"/>
      <c r="L63"/>
      <c r="M63"/>
      <c r="N63"/>
      <c r="O63"/>
      <c r="P63"/>
      <c r="Q63"/>
      <c r="R63"/>
      <c r="S63" s="3"/>
      <c r="T63"/>
      <c r="U63"/>
      <c r="V63"/>
    </row>
    <row r="64" spans="1:22" s="1" customFormat="1" x14ac:dyDescent="0.25">
      <c r="A64" s="2"/>
      <c r="I64"/>
      <c r="J64"/>
      <c r="K64"/>
      <c r="L64"/>
      <c r="M64"/>
      <c r="N64"/>
      <c r="O64"/>
      <c r="P64"/>
      <c r="Q64"/>
      <c r="R64"/>
      <c r="S64" s="3"/>
      <c r="T64"/>
      <c r="U64"/>
      <c r="V64"/>
    </row>
    <row r="65" spans="1:22" s="1" customFormat="1" x14ac:dyDescent="0.25">
      <c r="A65" s="2"/>
      <c r="I65"/>
      <c r="J65"/>
      <c r="K65"/>
      <c r="L65"/>
      <c r="M65"/>
      <c r="N65"/>
      <c r="O65"/>
      <c r="P65"/>
      <c r="Q65"/>
      <c r="R65"/>
      <c r="S65" s="3"/>
      <c r="T65"/>
      <c r="U65"/>
      <c r="V65"/>
    </row>
    <row r="66" spans="1:22" s="1" customFormat="1" x14ac:dyDescent="0.25">
      <c r="A66" s="2"/>
      <c r="I66"/>
      <c r="J66"/>
      <c r="K66"/>
      <c r="L66"/>
      <c r="M66"/>
      <c r="N66"/>
      <c r="O66"/>
      <c r="P66"/>
      <c r="Q66"/>
      <c r="R66"/>
      <c r="S66" s="3"/>
      <c r="T66"/>
      <c r="U66"/>
      <c r="V66"/>
    </row>
    <row r="67" spans="1:22" s="1" customFormat="1" x14ac:dyDescent="0.25">
      <c r="A67" s="2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" customFormat="1" x14ac:dyDescent="0.25">
      <c r="A68" s="2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" customFormat="1" x14ac:dyDescent="0.25">
      <c r="A69" s="2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1" customFormat="1" x14ac:dyDescent="0.25">
      <c r="A70" s="2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1" customFormat="1" x14ac:dyDescent="0.25">
      <c r="A71" s="2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" customFormat="1" x14ac:dyDescent="0.25">
      <c r="A72" s="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" customFormat="1" x14ac:dyDescent="0.25">
      <c r="A73" s="2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" customFormat="1" x14ac:dyDescent="0.25">
      <c r="A74" s="2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" customFormat="1" x14ac:dyDescent="0.25">
      <c r="A75" s="2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" customFormat="1" x14ac:dyDescent="0.25">
      <c r="A76" s="2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" customFormat="1" x14ac:dyDescent="0.25">
      <c r="A77" s="2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" customFormat="1" x14ac:dyDescent="0.25">
      <c r="A78" s="2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s="1" customFormat="1" x14ac:dyDescent="0.25">
      <c r="A79" s="2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1" customFormat="1" x14ac:dyDescent="0.25">
      <c r="A80" s="2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1" customFormat="1" x14ac:dyDescent="0.25">
      <c r="A81" s="2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1" customFormat="1" x14ac:dyDescent="0.25">
      <c r="A82" s="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1" customFormat="1" x14ac:dyDescent="0.25">
      <c r="A83" s="2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1" customFormat="1" x14ac:dyDescent="0.25">
      <c r="A84" s="2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1" customFormat="1" x14ac:dyDescent="0.25">
      <c r="A85" s="2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1" customFormat="1" x14ac:dyDescent="0.25">
      <c r="A86" s="2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1" customFormat="1" x14ac:dyDescent="0.25">
      <c r="A87" s="2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1" customFormat="1" x14ac:dyDescent="0.25">
      <c r="A88" s="2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s="1" customFormat="1" x14ac:dyDescent="0.25">
      <c r="A89" s="2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s="1" customFormat="1" x14ac:dyDescent="0.25">
      <c r="A90" s="2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1" customFormat="1" x14ac:dyDescent="0.25">
      <c r="A91" s="2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1" customFormat="1" x14ac:dyDescent="0.25">
      <c r="A92" s="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1" customFormat="1" x14ac:dyDescent="0.25">
      <c r="A93" s="2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1" customFormat="1" x14ac:dyDescent="0.25">
      <c r="A94" s="2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s="1" customFormat="1" x14ac:dyDescent="0.25">
      <c r="A95" s="2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s="1" customFormat="1" x14ac:dyDescent="0.25">
      <c r="A96" s="2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s="1" customFormat="1" x14ac:dyDescent="0.25">
      <c r="A97" s="2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s="1" customFormat="1" x14ac:dyDescent="0.25">
      <c r="A98" s="2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s="1" customFormat="1" x14ac:dyDescent="0.25">
      <c r="A99" s="2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s="1" customFormat="1" x14ac:dyDescent="0.25">
      <c r="A100" s="2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1" customFormat="1" x14ac:dyDescent="0.25">
      <c r="A101" s="2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s="1" customFormat="1" x14ac:dyDescent="0.25">
      <c r="A102" s="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s="1" customFormat="1" x14ac:dyDescent="0.25">
      <c r="A103" s="2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s="1" customFormat="1" x14ac:dyDescent="0.25">
      <c r="A104" s="2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s="1" customFormat="1" x14ac:dyDescent="0.25">
      <c r="A105" s="2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s="1" customFormat="1" x14ac:dyDescent="0.25">
      <c r="A106" s="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s="1" customFormat="1" x14ac:dyDescent="0.25">
      <c r="A107" s="2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s="1" customFormat="1" x14ac:dyDescent="0.25">
      <c r="A108" s="2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s="1" customFormat="1" x14ac:dyDescent="0.25">
      <c r="A109" s="2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s="1" customFormat="1" x14ac:dyDescent="0.25">
      <c r="A110" s="2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s="1" customFormat="1" x14ac:dyDescent="0.25">
      <c r="A111" s="2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s="1" customFormat="1" x14ac:dyDescent="0.25">
      <c r="A112" s="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s="1" customFormat="1" x14ac:dyDescent="0.25">
      <c r="A113" s="2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s="1" customFormat="1" x14ac:dyDescent="0.25">
      <c r="A114" s="2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s="1" customFormat="1" x14ac:dyDescent="0.25">
      <c r="A115" s="2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s="1" customFormat="1" x14ac:dyDescent="0.25">
      <c r="A116" s="2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s="1" customFormat="1" x14ac:dyDescent="0.25">
      <c r="A117" s="2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s="1" customFormat="1" x14ac:dyDescent="0.25">
      <c r="A118" s="2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s="1" customFormat="1" x14ac:dyDescent="0.25">
      <c r="A119" s="2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s="1" customFormat="1" x14ac:dyDescent="0.25">
      <c r="A120" s="2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s="1" customFormat="1" x14ac:dyDescent="0.25">
      <c r="A121" s="2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s="1" customFormat="1" x14ac:dyDescent="0.25">
      <c r="A122" s="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s="1" customFormat="1" x14ac:dyDescent="0.25">
      <c r="A123" s="2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s="1" customFormat="1" x14ac:dyDescent="0.25">
      <c r="A124" s="2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s="1" customFormat="1" x14ac:dyDescent="0.25">
      <c r="A125" s="2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s="1" customFormat="1" x14ac:dyDescent="0.25">
      <c r="A126" s="2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s="1" customFormat="1" x14ac:dyDescent="0.25">
      <c r="A127" s="2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s="1" customFormat="1" x14ac:dyDescent="0.25">
      <c r="A128" s="2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s="1" customFormat="1" x14ac:dyDescent="0.25">
      <c r="A129" s="2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s="1" customFormat="1" x14ac:dyDescent="0.25">
      <c r="A130" s="2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s="1" customFormat="1" x14ac:dyDescent="0.25">
      <c r="A131" s="2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s="1" customFormat="1" x14ac:dyDescent="0.25">
      <c r="A132" s="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s="1" customFormat="1" x14ac:dyDescent="0.25">
      <c r="A133" s="2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s="1" customFormat="1" x14ac:dyDescent="0.25">
      <c r="A134" s="2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s="1" customFormat="1" x14ac:dyDescent="0.25">
      <c r="A135" s="2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s="1" customFormat="1" x14ac:dyDescent="0.25">
      <c r="A136" s="2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s="1" customFormat="1" x14ac:dyDescent="0.25">
      <c r="A137" s="2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s="1" customFormat="1" x14ac:dyDescent="0.25">
      <c r="A138" s="2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s="1" customFormat="1" x14ac:dyDescent="0.25">
      <c r="A139" s="2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s="1" customFormat="1" x14ac:dyDescent="0.25">
      <c r="A140" s="2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s="1" customFormat="1" x14ac:dyDescent="0.25">
      <c r="A141" s="2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s="1" customFormat="1" x14ac:dyDescent="0.25">
      <c r="A142" s="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s="1" customFormat="1" x14ac:dyDescent="0.25">
      <c r="A143" s="2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s="1" customFormat="1" x14ac:dyDescent="0.25">
      <c r="A144" s="2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s="1" customFormat="1" x14ac:dyDescent="0.25">
      <c r="A145" s="2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s="1" customFormat="1" x14ac:dyDescent="0.25">
      <c r="A146" s="2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s="1" customFormat="1" x14ac:dyDescent="0.25">
      <c r="A147" s="2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1" customFormat="1" x14ac:dyDescent="0.25">
      <c r="A148" s="2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1" customFormat="1" x14ac:dyDescent="0.25">
      <c r="A149" s="2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1" customFormat="1" x14ac:dyDescent="0.25">
      <c r="A150" s="2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1" customFormat="1" x14ac:dyDescent="0.25">
      <c r="A151" s="2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1" customFormat="1" x14ac:dyDescent="0.25">
      <c r="A152" s="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1" customFormat="1" x14ac:dyDescent="0.25">
      <c r="A153" s="2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1" customFormat="1" x14ac:dyDescent="0.25">
      <c r="A154" s="2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1" customFormat="1" x14ac:dyDescent="0.25">
      <c r="A155" s="2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1" customFormat="1" x14ac:dyDescent="0.25">
      <c r="A156" s="2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1" customFormat="1" x14ac:dyDescent="0.25">
      <c r="A157" s="2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1" customFormat="1" x14ac:dyDescent="0.25">
      <c r="A158" s="2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1" customFormat="1" x14ac:dyDescent="0.25">
      <c r="A159" s="2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1" customFormat="1" x14ac:dyDescent="0.25">
      <c r="A160" s="2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s="1" customFormat="1" x14ac:dyDescent="0.25">
      <c r="A161" s="2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s="1" customFormat="1" x14ac:dyDescent="0.25">
      <c r="A162" s="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s="1" customFormat="1" x14ac:dyDescent="0.25">
      <c r="A163" s="2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s="1" customFormat="1" x14ac:dyDescent="0.25">
      <c r="A164" s="2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s="1" customFormat="1" x14ac:dyDescent="0.25">
      <c r="A165" s="2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s="1" customFormat="1" x14ac:dyDescent="0.25">
      <c r="A166" s="2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s="1" customFormat="1" x14ac:dyDescent="0.25">
      <c r="A167" s="2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s="1" customFormat="1" x14ac:dyDescent="0.25">
      <c r="A168" s="2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s="1" customFormat="1" x14ac:dyDescent="0.25">
      <c r="A169" s="2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s="1" customFormat="1" x14ac:dyDescent="0.25">
      <c r="A170" s="2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s="1" customFormat="1" x14ac:dyDescent="0.25">
      <c r="A171" s="2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s="1" customFormat="1" x14ac:dyDescent="0.25">
      <c r="A172" s="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s="1" customFormat="1" x14ac:dyDescent="0.25">
      <c r="A173" s="2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s="1" customFormat="1" x14ac:dyDescent="0.25">
      <c r="A174" s="2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s="1" customFormat="1" x14ac:dyDescent="0.25">
      <c r="A175" s="2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s="1" customFormat="1" x14ac:dyDescent="0.25">
      <c r="A176" s="2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s="1" customFormat="1" x14ac:dyDescent="0.25">
      <c r="A177" s="2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s="1" customFormat="1" x14ac:dyDescent="0.25">
      <c r="A178" s="2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s="1" customFormat="1" x14ac:dyDescent="0.25">
      <c r="A179" s="2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s="1" customFormat="1" x14ac:dyDescent="0.25">
      <c r="A180" s="2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s="1" customFormat="1" x14ac:dyDescent="0.25">
      <c r="A181" s="2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s="1" customFormat="1" x14ac:dyDescent="0.25">
      <c r="A182" s="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s="1" customFormat="1" x14ac:dyDescent="0.25">
      <c r="A183" s="2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s="1" customFormat="1" x14ac:dyDescent="0.25">
      <c r="A184" s="2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s="1" customFormat="1" x14ac:dyDescent="0.25">
      <c r="A185" s="2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s="1" customFormat="1" x14ac:dyDescent="0.25">
      <c r="A186" s="2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s="1" customFormat="1" x14ac:dyDescent="0.25">
      <c r="A187" s="2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s="1" customFormat="1" x14ac:dyDescent="0.25">
      <c r="A188" s="2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s="1" customFormat="1" x14ac:dyDescent="0.25">
      <c r="A189" s="2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s="1" customFormat="1" x14ac:dyDescent="0.25">
      <c r="A190" s="2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s="1" customFormat="1" x14ac:dyDescent="0.25">
      <c r="A191" s="2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s="1" customFormat="1" x14ac:dyDescent="0.25">
      <c r="A192" s="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s="1" customFormat="1" x14ac:dyDescent="0.25">
      <c r="A193" s="2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s="1" customFormat="1" x14ac:dyDescent="0.25">
      <c r="A194" s="2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s="1" customFormat="1" x14ac:dyDescent="0.25">
      <c r="A195" s="2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s="1" customFormat="1" x14ac:dyDescent="0.25">
      <c r="A196" s="2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s="1" customFormat="1" x14ac:dyDescent="0.25">
      <c r="A197" s="2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s="1" customFormat="1" x14ac:dyDescent="0.25">
      <c r="A198" s="2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s="1" customFormat="1" x14ac:dyDescent="0.25">
      <c r="A199" s="2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s="1" customFormat="1" x14ac:dyDescent="0.25">
      <c r="A200" s="2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s="1" customFormat="1" x14ac:dyDescent="0.25">
      <c r="A201" s="2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s="1" customFormat="1" x14ac:dyDescent="0.25">
      <c r="A202" s="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s="1" customFormat="1" x14ac:dyDescent="0.25">
      <c r="A203" s="2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s="1" customFormat="1" x14ac:dyDescent="0.25">
      <c r="A204" s="2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s="1" customFormat="1" x14ac:dyDescent="0.25">
      <c r="A205" s="2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s="1" customFormat="1" x14ac:dyDescent="0.25">
      <c r="A206" s="2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s="1" customFormat="1" x14ac:dyDescent="0.25">
      <c r="A207" s="2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s="1" customFormat="1" x14ac:dyDescent="0.25">
      <c r="A208" s="2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s="1" customFormat="1" x14ac:dyDescent="0.25">
      <c r="A209" s="2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s="1" customFormat="1" x14ac:dyDescent="0.25">
      <c r="A210" s="2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s="1" customFormat="1" x14ac:dyDescent="0.25">
      <c r="A211" s="2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s="1" customFormat="1" x14ac:dyDescent="0.25">
      <c r="A212" s="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s="1" customFormat="1" x14ac:dyDescent="0.25">
      <c r="A213" s="2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s="1" customFormat="1" x14ac:dyDescent="0.25">
      <c r="A214" s="2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s="1" customFormat="1" x14ac:dyDescent="0.25">
      <c r="A215" s="2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s="1" customFormat="1" x14ac:dyDescent="0.25">
      <c r="A216" s="2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s="1" customFormat="1" x14ac:dyDescent="0.25">
      <c r="A217" s="2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s="1" customFormat="1" x14ac:dyDescent="0.25">
      <c r="A218" s="2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s="1" customFormat="1" x14ac:dyDescent="0.25">
      <c r="A219" s="2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s="1" customFormat="1" x14ac:dyDescent="0.25">
      <c r="A220" s="2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s="1" customFormat="1" x14ac:dyDescent="0.25">
      <c r="A221" s="2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s="1" customFormat="1" x14ac:dyDescent="0.25">
      <c r="A222" s="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s="1" customFormat="1" x14ac:dyDescent="0.25">
      <c r="A223" s="2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s="1" customFormat="1" x14ac:dyDescent="0.25">
      <c r="A224" s="2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1" customFormat="1" x14ac:dyDescent="0.25">
      <c r="A225" s="2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1" customFormat="1" x14ac:dyDescent="0.25">
      <c r="A226" s="2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1" customFormat="1" x14ac:dyDescent="0.25">
      <c r="A227" s="2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1" customFormat="1" x14ac:dyDescent="0.25">
      <c r="A228" s="2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1" customFormat="1" x14ac:dyDescent="0.25">
      <c r="A229" s="2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1" customFormat="1" x14ac:dyDescent="0.25">
      <c r="A230" s="2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1" customFormat="1" x14ac:dyDescent="0.25">
      <c r="A231" s="2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1" customFormat="1" x14ac:dyDescent="0.25">
      <c r="A232" s="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1" customFormat="1" x14ac:dyDescent="0.25">
      <c r="A233" s="2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1" customFormat="1" x14ac:dyDescent="0.25">
      <c r="A234" s="2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1" customFormat="1" x14ac:dyDescent="0.25">
      <c r="A235" s="2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1" customFormat="1" x14ac:dyDescent="0.25">
      <c r="A236" s="2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1" customFormat="1" x14ac:dyDescent="0.25">
      <c r="A237" s="2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1" customFormat="1" x14ac:dyDescent="0.25">
      <c r="A238" s="2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1" customFormat="1" x14ac:dyDescent="0.25">
      <c r="A239" s="2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1" customFormat="1" x14ac:dyDescent="0.25">
      <c r="A240" s="2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1" customFormat="1" x14ac:dyDescent="0.25">
      <c r="A241" s="2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s="1" customFormat="1" x14ac:dyDescent="0.25">
      <c r="A242" s="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s="1" customFormat="1" x14ac:dyDescent="0.25">
      <c r="A243" s="2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s="1" customFormat="1" x14ac:dyDescent="0.25">
      <c r="A244" s="2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s="1" customFormat="1" x14ac:dyDescent="0.25">
      <c r="A245" s="2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s="1" customFormat="1" x14ac:dyDescent="0.25">
      <c r="A246" s="2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s="1" customFormat="1" x14ac:dyDescent="0.25">
      <c r="A247" s="2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s="1" customFormat="1" x14ac:dyDescent="0.25">
      <c r="A248" s="2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s="1" customFormat="1" x14ac:dyDescent="0.25">
      <c r="A249" s="2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s="1" customFormat="1" x14ac:dyDescent="0.25">
      <c r="A250" s="2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s="1" customFormat="1" x14ac:dyDescent="0.25">
      <c r="A251" s="2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s="1" customFormat="1" x14ac:dyDescent="0.25">
      <c r="A252" s="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s="1" customFormat="1" x14ac:dyDescent="0.25">
      <c r="A253" s="2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s="1" customFormat="1" x14ac:dyDescent="0.25">
      <c r="A254" s="2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s="1" customFormat="1" x14ac:dyDescent="0.25">
      <c r="A255" s="2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s="1" customFormat="1" x14ac:dyDescent="0.25">
      <c r="A256" s="2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s="1" customFormat="1" x14ac:dyDescent="0.25">
      <c r="A257" s="2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s="1" customFormat="1" x14ac:dyDescent="0.25">
      <c r="A258" s="2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s="1" customFormat="1" x14ac:dyDescent="0.25">
      <c r="A259" s="2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s="1" customFormat="1" x14ac:dyDescent="0.25">
      <c r="A260" s="2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s="1" customFormat="1" x14ac:dyDescent="0.25">
      <c r="A261" s="2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s="1" customFormat="1" x14ac:dyDescent="0.25">
      <c r="A262" s="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s="1" customFormat="1" x14ac:dyDescent="0.25">
      <c r="A263" s="2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s="1" customFormat="1" x14ac:dyDescent="0.25">
      <c r="A264" s="2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s="1" customFormat="1" x14ac:dyDescent="0.25">
      <c r="A265" s="2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s="1" customFormat="1" x14ac:dyDescent="0.25">
      <c r="A266" s="2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s="1" customFormat="1" x14ac:dyDescent="0.25">
      <c r="A267" s="2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s="1" customFormat="1" x14ac:dyDescent="0.25">
      <c r="A268" s="2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s="1" customFormat="1" x14ac:dyDescent="0.25">
      <c r="A269" s="2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s="1" customFormat="1" x14ac:dyDescent="0.25">
      <c r="A270" s="2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s="1" customFormat="1" x14ac:dyDescent="0.25">
      <c r="A271" s="2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s="1" customFormat="1" x14ac:dyDescent="0.25">
      <c r="A272" s="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s="1" customFormat="1" x14ac:dyDescent="0.25">
      <c r="A273" s="2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s="1" customFormat="1" x14ac:dyDescent="0.25">
      <c r="A274" s="2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s="1" customFormat="1" x14ac:dyDescent="0.25">
      <c r="A275" s="2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s="1" customFormat="1" x14ac:dyDescent="0.25">
      <c r="A276" s="2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s="1" customFormat="1" x14ac:dyDescent="0.25">
      <c r="A277" s="2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s="1" customFormat="1" x14ac:dyDescent="0.25">
      <c r="A278" s="2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s="1" customFormat="1" x14ac:dyDescent="0.25">
      <c r="A279" s="2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s="1" customFormat="1" x14ac:dyDescent="0.25">
      <c r="A280" s="2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s="1" customFormat="1" x14ac:dyDescent="0.25">
      <c r="A281" s="2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s="1" customFormat="1" x14ac:dyDescent="0.25">
      <c r="A282" s="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s="1" customFormat="1" x14ac:dyDescent="0.25">
      <c r="A283" s="2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s="1" customFormat="1" x14ac:dyDescent="0.25">
      <c r="A284" s="2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s="1" customFormat="1" x14ac:dyDescent="0.25">
      <c r="A285" s="2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s="1" customFormat="1" x14ac:dyDescent="0.25">
      <c r="A286" s="2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s="1" customFormat="1" x14ac:dyDescent="0.25">
      <c r="A287" s="2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s="1" customFormat="1" x14ac:dyDescent="0.25">
      <c r="A288" s="2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s="1" customFormat="1" x14ac:dyDescent="0.25">
      <c r="A289" s="2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s="1" customFormat="1" x14ac:dyDescent="0.25">
      <c r="A290" s="2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s="1" customFormat="1" x14ac:dyDescent="0.25">
      <c r="A291" s="2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s="1" customFormat="1" x14ac:dyDescent="0.25">
      <c r="A292" s="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s="1" customFormat="1" x14ac:dyDescent="0.25">
      <c r="A293" s="2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s="1" customFormat="1" x14ac:dyDescent="0.25">
      <c r="A294" s="2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s="1" customFormat="1" x14ac:dyDescent="0.25">
      <c r="A295" s="2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s="1" customFormat="1" x14ac:dyDescent="0.25">
      <c r="A296" s="2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s="1" customFormat="1" x14ac:dyDescent="0.25">
      <c r="A297" s="2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s="1" customFormat="1" x14ac:dyDescent="0.25">
      <c r="A298" s="2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s="1" customFormat="1" x14ac:dyDescent="0.25">
      <c r="A299" s="2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s="1" customFormat="1" x14ac:dyDescent="0.25">
      <c r="A300" s="2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s="1" customFormat="1" x14ac:dyDescent="0.25">
      <c r="A301" s="2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s="1" customFormat="1" x14ac:dyDescent="0.25">
      <c r="A302" s="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s="1" customFormat="1" x14ac:dyDescent="0.25">
      <c r="A303" s="2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s="1" customFormat="1" x14ac:dyDescent="0.25">
      <c r="A304" s="2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s="1" customFormat="1" x14ac:dyDescent="0.25">
      <c r="A305" s="2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s="1" customFormat="1" x14ac:dyDescent="0.25">
      <c r="A306" s="2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s="1" customFormat="1" x14ac:dyDescent="0.25">
      <c r="A307" s="2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s="1" customFormat="1" x14ac:dyDescent="0.25">
      <c r="A308" s="2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s="1" customFormat="1" x14ac:dyDescent="0.25">
      <c r="A309" s="2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s="1" customFormat="1" x14ac:dyDescent="0.25">
      <c r="A310" s="2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s="1" customFormat="1" x14ac:dyDescent="0.25">
      <c r="A311" s="2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s="1" customFormat="1" x14ac:dyDescent="0.25">
      <c r="A312" s="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s="1" customFormat="1" x14ac:dyDescent="0.25">
      <c r="A313" s="2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s="1" customFormat="1" x14ac:dyDescent="0.25">
      <c r="A314" s="2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s="1" customFormat="1" x14ac:dyDescent="0.25">
      <c r="A315" s="2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s="1" customFormat="1" x14ac:dyDescent="0.25">
      <c r="A316" s="2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s="1" customFormat="1" x14ac:dyDescent="0.25">
      <c r="A317" s="2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s="1" customFormat="1" x14ac:dyDescent="0.25">
      <c r="A318" s="2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s="1" customFormat="1" x14ac:dyDescent="0.25">
      <c r="A319" s="2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s="1" customFormat="1" x14ac:dyDescent="0.25">
      <c r="A320" s="2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s="1" customFormat="1" x14ac:dyDescent="0.25">
      <c r="A321" s="2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s="1" customFormat="1" x14ac:dyDescent="0.25">
      <c r="A322" s="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s="1" customFormat="1" x14ac:dyDescent="0.25">
      <c r="A323" s="2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s="1" customFormat="1" x14ac:dyDescent="0.25">
      <c r="A324" s="2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s="1" customFormat="1" x14ac:dyDescent="0.25">
      <c r="A325" s="2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s="1" customFormat="1" x14ac:dyDescent="0.25">
      <c r="A326" s="2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s="1" customFormat="1" x14ac:dyDescent="0.25">
      <c r="A327" s="2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s="1" customFormat="1" x14ac:dyDescent="0.25">
      <c r="A328" s="2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s="1" customFormat="1" x14ac:dyDescent="0.25">
      <c r="A329" s="2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s="1" customFormat="1" x14ac:dyDescent="0.25">
      <c r="A330" s="2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s="1" customFormat="1" x14ac:dyDescent="0.25">
      <c r="A331" s="2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s="1" customFormat="1" x14ac:dyDescent="0.25">
      <c r="A332" s="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s="1" customFormat="1" x14ac:dyDescent="0.25">
      <c r="A333" s="2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s="1" customFormat="1" x14ac:dyDescent="0.25">
      <c r="A334" s="2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s="1" customFormat="1" x14ac:dyDescent="0.25">
      <c r="A335" s="2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s="1" customFormat="1" x14ac:dyDescent="0.25">
      <c r="A336" s="2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s="1" customFormat="1" x14ac:dyDescent="0.25">
      <c r="A337" s="2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s="1" customFormat="1" x14ac:dyDescent="0.25">
      <c r="A338" s="2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s="1" customFormat="1" x14ac:dyDescent="0.25">
      <c r="A339" s="2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s="1" customFormat="1" x14ac:dyDescent="0.25">
      <c r="A340" s="2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s="1" customFormat="1" x14ac:dyDescent="0.25">
      <c r="A341" s="2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s="1" customFormat="1" x14ac:dyDescent="0.25">
      <c r="A342" s="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s="1" customFormat="1" x14ac:dyDescent="0.25">
      <c r="A343" s="2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s="1" customFormat="1" x14ac:dyDescent="0.25">
      <c r="A344" s="2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s="1" customFormat="1" x14ac:dyDescent="0.25">
      <c r="A345" s="2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s="1" customFormat="1" x14ac:dyDescent="0.25">
      <c r="A346" s="2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s="1" customFormat="1" x14ac:dyDescent="0.25">
      <c r="A347" s="2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s="1" customFormat="1" x14ac:dyDescent="0.25">
      <c r="A348" s="2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s="1" customFormat="1" x14ac:dyDescent="0.25">
      <c r="A349" s="2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s="1" customFormat="1" x14ac:dyDescent="0.25">
      <c r="A350" s="2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s="1" customFormat="1" x14ac:dyDescent="0.25">
      <c r="A351" s="2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s="1" customFormat="1" x14ac:dyDescent="0.25">
      <c r="A352" s="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s="1" customFormat="1" x14ac:dyDescent="0.25">
      <c r="A353" s="2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s="1" customFormat="1" x14ac:dyDescent="0.25">
      <c r="A354" s="2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s="1" customFormat="1" x14ac:dyDescent="0.25">
      <c r="A355" s="2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s="1" customFormat="1" x14ac:dyDescent="0.25">
      <c r="A356" s="2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s="1" customFormat="1" x14ac:dyDescent="0.25">
      <c r="A357" s="2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s="1" customFormat="1" x14ac:dyDescent="0.25">
      <c r="A358" s="2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s="1" customFormat="1" x14ac:dyDescent="0.25">
      <c r="A359" s="2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s="1" customFormat="1" x14ac:dyDescent="0.25">
      <c r="A360" s="2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s="1" customFormat="1" x14ac:dyDescent="0.25">
      <c r="A361" s="2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s="1" customFormat="1" x14ac:dyDescent="0.25">
      <c r="A362" s="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s="1" customFormat="1" x14ac:dyDescent="0.25">
      <c r="A363" s="2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s="1" customFormat="1" x14ac:dyDescent="0.25">
      <c r="A364" s="2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s="1" customFormat="1" x14ac:dyDescent="0.25">
      <c r="A365" s="2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s="1" customFormat="1" x14ac:dyDescent="0.25">
      <c r="A366" s="2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s="1" customFormat="1" x14ac:dyDescent="0.25">
      <c r="A367" s="2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s="1" customFormat="1" x14ac:dyDescent="0.25">
      <c r="A368" s="2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s="1" customFormat="1" x14ac:dyDescent="0.25">
      <c r="A369" s="2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s="1" customFormat="1" x14ac:dyDescent="0.25">
      <c r="A370" s="2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s="1" customFormat="1" x14ac:dyDescent="0.25">
      <c r="A371" s="2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s="1" customFormat="1" x14ac:dyDescent="0.25">
      <c r="A372" s="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s="1" customFormat="1" x14ac:dyDescent="0.25">
      <c r="A373" s="2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s="1" customFormat="1" x14ac:dyDescent="0.25">
      <c r="A374" s="2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s="1" customFormat="1" x14ac:dyDescent="0.25">
      <c r="A375" s="2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s="1" customFormat="1" x14ac:dyDescent="0.25">
      <c r="A376" s="2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s="1" customFormat="1" x14ac:dyDescent="0.25">
      <c r="A377" s="2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s="1" customFormat="1" x14ac:dyDescent="0.25">
      <c r="A378" s="2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s="1" customFormat="1" x14ac:dyDescent="0.25">
      <c r="A379" s="2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s="1" customFormat="1" x14ac:dyDescent="0.25">
      <c r="A380" s="2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s="1" customFormat="1" x14ac:dyDescent="0.25">
      <c r="A381" s="2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s="1" customFormat="1" x14ac:dyDescent="0.25">
      <c r="A382" s="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s="1" customFormat="1" x14ac:dyDescent="0.25">
      <c r="A383" s="2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s="1" customFormat="1" x14ac:dyDescent="0.25">
      <c r="A384" s="2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s="1" customFormat="1" x14ac:dyDescent="0.25">
      <c r="A385" s="2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s="1" customFormat="1" x14ac:dyDescent="0.25">
      <c r="A386" s="2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s="1" customFormat="1" x14ac:dyDescent="0.25">
      <c r="A387" s="2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s="1" customFormat="1" x14ac:dyDescent="0.25">
      <c r="A388" s="2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s="1" customFormat="1" x14ac:dyDescent="0.25">
      <c r="A389" s="2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s="1" customFormat="1" x14ac:dyDescent="0.25">
      <c r="A390" s="2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s="1" customFormat="1" x14ac:dyDescent="0.25">
      <c r="A391" s="2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s="1" customFormat="1" x14ac:dyDescent="0.25">
      <c r="A392" s="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s="1" customFormat="1" x14ac:dyDescent="0.25">
      <c r="A393" s="2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s="1" customFormat="1" x14ac:dyDescent="0.25">
      <c r="A394" s="2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s="1" customFormat="1" x14ac:dyDescent="0.25">
      <c r="A395" s="2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s="1" customFormat="1" x14ac:dyDescent="0.25">
      <c r="A396" s="2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s="1" customFormat="1" x14ac:dyDescent="0.25">
      <c r="A397" s="2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s="1" customFormat="1" x14ac:dyDescent="0.25">
      <c r="A398" s="2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s="1" customFormat="1" x14ac:dyDescent="0.25">
      <c r="A399" s="2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s="1" customFormat="1" x14ac:dyDescent="0.25">
      <c r="A400" s="2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s="1" customFormat="1" x14ac:dyDescent="0.25">
      <c r="A401" s="2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</sheetData>
  <mergeCells count="4">
    <mergeCell ref="Q15:R15"/>
    <mergeCell ref="D16:F16"/>
    <mergeCell ref="G16:H16"/>
    <mergeCell ref="Q16:R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 sizeWithCells="1">
              <from>
                <xdr:col>14</xdr:col>
                <xdr:colOff>266700</xdr:colOff>
                <xdr:row>9</xdr:row>
                <xdr:rowOff>9525</xdr:rowOff>
              </from>
              <to>
                <xdr:col>20</xdr:col>
                <xdr:colOff>285750</xdr:colOff>
                <xdr:row>13</xdr:row>
                <xdr:rowOff>76200</xdr:rowOff>
              </to>
            </anchor>
          </objectPr>
        </oleObject>
      </mc:Choice>
      <mc:Fallback>
        <oleObject progId="Equation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fosfato de cobre (3)</vt:lpstr>
    </vt:vector>
  </TitlesOfParts>
  <Company>UFV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Fernando</dc:creator>
  <cp:lastModifiedBy>Usuario</cp:lastModifiedBy>
  <dcterms:created xsi:type="dcterms:W3CDTF">2014-05-09T19:18:44Z</dcterms:created>
  <dcterms:modified xsi:type="dcterms:W3CDTF">2016-11-05T20:58:22Z</dcterms:modified>
</cp:coreProperties>
</file>